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8732" windowHeight="12216" activeTab="3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Pol'!$A$1:$U$67</definedName>
    <definedName name="_xlnm.Print_Area" localSheetId="1">'Stavba'!$A$1:$J$57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<sst xmlns="http://schemas.openxmlformats.org/spreadsheetml/2006/main" count="323" uniqueCount="192">
  <si>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</si>
  <si>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</si>
  <si>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</si>
  <si>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</si>
  <si>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</si>
  <si>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</si>
  <si>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</si>
  <si>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</si>
  <si>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</si>
  <si>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</si>
  <si>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</si>
  <si>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</si>
  <si>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</si>
  <si>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</si>
  <si>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</si>
  <si>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</si>
  <si>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</si>
  <si>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</si>
  <si>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</si>
  <si>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</si>
  <si>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</si>
  <si>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</si>
  <si>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</si>
  <si>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</si>
  <si>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</si>
  <si>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</si>
  <si>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</si>
  <si>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</si>
  <si>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</si>
  <si>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</si>
  <si>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</si>
  <si>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</si>
  <si>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</si>
  <si>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</si>
  <si>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</si>
  <si>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</si>
  <si>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</si>
  <si>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</si>
  <si>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</si>
  <si>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</si>
  <si>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</si>
  <si>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</si>
  <si>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</si>
  <si>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 xml:space="preserve">Libušina 1067, Roudnice nad Labem </t>
  </si>
  <si>
    <t>Rozpočet:</t>
  </si>
  <si>
    <t>Misto</t>
  </si>
  <si>
    <t>Ing. Tereza Vostrovská</t>
  </si>
  <si>
    <t>Výměna střešní krytiny</t>
  </si>
  <si>
    <t>Město Roudnice nad Labem</t>
  </si>
  <si>
    <t>Karlovo náměstí 21</t>
  </si>
  <si>
    <t>Roudnice nad Labem</t>
  </si>
  <si>
    <t>41301</t>
  </si>
  <si>
    <t>00264334</t>
  </si>
  <si>
    <t>CZ00264334</t>
  </si>
  <si>
    <t>Rozpočet</t>
  </si>
  <si>
    <t>Celkem za stavbu</t>
  </si>
  <si>
    <t>CZK</t>
  </si>
  <si>
    <t xml:space="preserve">Popis rozpočtu:  - </t>
  </si>
  <si>
    <t>Jedná se o udržovací práce - výměna stávající střešní krytiny za novou včetně položení nové podstřešní fólie, kontralatí a laťování, výměnu 6-ti trolúhelníkových oken a nutnou výměnu, opravu nebo doplnění oplechování.</t>
  </si>
  <si>
    <t>Stávající žlab bude ponechán, do něho bude vložen žlab nový ukončený zatahovací lištou.</t>
  </si>
  <si>
    <t>Rozpočet obsahuje položky uvedené v položkovém rozpočtu. Součástí rozpočtu není nátěr stávajících klempířských kcí.</t>
  </si>
  <si>
    <t>Rekapitulace dílů</t>
  </si>
  <si>
    <t>Typ dílu</t>
  </si>
  <si>
    <t>97</t>
  </si>
  <si>
    <t>Prorážení otvorů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</si>
  <si>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</si>
  <si>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</si>
  <si>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</si>
  <si>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</si>
  <si>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</si>
  <si>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</si>
  <si>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</si>
  <si>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</si>
  <si>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</si>
  <si>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</si>
  <si>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</si>
  <si>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</si>
  <si>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</si>
  <si>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</si>
  <si>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</si>
  <si>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</si>
  <si>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</si>
  <si>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</si>
  <si>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</si>
  <si>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</si>
  <si>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</si>
  <si>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</si>
  <si>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</si>
  <si>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</si>
  <si>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</si>
  <si>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</si>
  <si>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</si>
  <si>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</si>
  <si>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</si>
  <si>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</si>
  <si>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</si>
  <si>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</si>
  <si>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</si>
  <si>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</si>
  <si>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</si>
  <si>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</si>
  <si>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</si>
  <si>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979011321R00</t>
  </si>
  <si>
    <t>Montáž a demontáž shozu za 2.NP, (odhad)</t>
  </si>
  <si>
    <t>kus</t>
  </si>
  <si>
    <t>POL1_0</t>
  </si>
  <si>
    <t>979011311R00</t>
  </si>
  <si>
    <t>Svislá doprava suti a vybouraných hmot shozem</t>
  </si>
  <si>
    <t>t</t>
  </si>
  <si>
    <t>3,36+0,09955+28,224+1,24024</t>
  </si>
  <si>
    <t>VV</t>
  </si>
  <si>
    <t>979081111R00</t>
  </si>
  <si>
    <t>Odvoz suti a vybour. hmot na skládku do 1 km</t>
  </si>
  <si>
    <t>979081121R00</t>
  </si>
  <si>
    <t>Příplatek k odvozu za každý další 1 km</t>
  </si>
  <si>
    <t>24*32,92379</t>
  </si>
  <si>
    <t>979999999R00</t>
  </si>
  <si>
    <t>Poplatek za skládku</t>
  </si>
  <si>
    <t>762342812R00</t>
  </si>
  <si>
    <t>Demontáž laťování střech, rozteč latí do 50 cm</t>
  </si>
  <si>
    <t>m2</t>
  </si>
  <si>
    <t>762342204RT4</t>
  </si>
  <si>
    <t>Montáž kontralatí přibitím, včetně dodávky řeziva, latě 4/6 cm</t>
  </si>
  <si>
    <t>762342203RT4</t>
  </si>
  <si>
    <t>Montáž laťování střech, vzdálenost latí 22 - 36 cm, včetně dodávky řeziva, latě 4/6 cm</t>
  </si>
  <si>
    <t>998762102R00</t>
  </si>
  <si>
    <t>Přesun hmot pro tesařské konstrukce, výšky do 12 m</t>
  </si>
  <si>
    <t>764900050XXX</t>
  </si>
  <si>
    <t>Demontáž oplechování (svody)</t>
  </si>
  <si>
    <t>m</t>
  </si>
  <si>
    <t>65+55+50</t>
  </si>
  <si>
    <t>764813810R00</t>
  </si>
  <si>
    <t>Lemování z lakovaného Pz,komínů na krytině,v ploše</t>
  </si>
  <si>
    <t>5*2</t>
  </si>
  <si>
    <t>764251605RXX</t>
  </si>
  <si>
    <t>Žlab podokapní hranatý FeZn lakovaný rš. 650 mm</t>
  </si>
  <si>
    <t>76481XXX</t>
  </si>
  <si>
    <t>Zatahovací lišta ke žlabu</t>
  </si>
  <si>
    <t>764551604RXX</t>
  </si>
  <si>
    <t>Svod z FeZn lakovaný, kruhový, D 120 mm, vč. kotlíků</t>
  </si>
  <si>
    <t>Oplechování střešních výlezu, lakovaný Pz plech</t>
  </si>
  <si>
    <t>ks</t>
  </si>
  <si>
    <t>998764102R00</t>
  </si>
  <si>
    <t>Přesun hmot pro klempířské konstr., výšky do 12 m</t>
  </si>
  <si>
    <t>765312810R00</t>
  </si>
  <si>
    <t>Demontáž krytiny pálené, do suti</t>
  </si>
  <si>
    <t>765901131R00</t>
  </si>
  <si>
    <t>Fólie podstřešní paropropustná Tyvek Solid, se slepením spojů</t>
  </si>
  <si>
    <t>765312521XXX</t>
  </si>
  <si>
    <t>Krytina keramická, režná, včetně doplňkových tašek</t>
  </si>
  <si>
    <t>765312534R00</t>
  </si>
  <si>
    <t>Hřeben s větracím pásem, režný keramický</t>
  </si>
  <si>
    <t>765312551R00</t>
  </si>
  <si>
    <t>Pás úžlabí Al profilovaný šířky 600 mm, s těsněním</t>
  </si>
  <si>
    <t>765312597R00</t>
  </si>
  <si>
    <t>Plech okapní profilovaný šířky 170 mm hliník</t>
  </si>
  <si>
    <t>998765102R00</t>
  </si>
  <si>
    <t>Přesun hmot pro krytiny tvrdé, výšky do 12 m</t>
  </si>
  <si>
    <t>766xxx</t>
  </si>
  <si>
    <t>Demontáž oken dřevěných, vč.zasklení</t>
  </si>
  <si>
    <t>6*(0,616)</t>
  </si>
  <si>
    <t>766620029RXX</t>
  </si>
  <si>
    <t>Okno atyp dřevěné euro do 3,30 m2, s dodávkou okna, zasklení dvojsklem</t>
  </si>
  <si>
    <t>trojúhelníkové ŠxV 1,6x0,77 m:0,616*6</t>
  </si>
  <si>
    <t>762354804R00</t>
  </si>
  <si>
    <t>Demontáž střeš.vikýřů</t>
  </si>
  <si>
    <t>446122001R00</t>
  </si>
  <si>
    <t>Montáž nadstřešních dílců - výlezů na střechu</t>
  </si>
  <si>
    <t>61140980R</t>
  </si>
  <si>
    <t>Výlez střešní 54 x 75 cm s lemováním ES</t>
  </si>
  <si>
    <t>POL3_0</t>
  </si>
  <si>
    <t>998766102R00</t>
  </si>
  <si>
    <t>Přesun hmot pro truhlářské konstr., výšky do 12 m</t>
  </si>
  <si>
    <t>005121010R</t>
  </si>
  <si>
    <t>Vybudování zařízení staveniště</t>
  </si>
  <si>
    <t>Soubor</t>
  </si>
  <si>
    <t>005121020R</t>
  </si>
  <si>
    <t xml:space="preserve">Provoz zařízení staveniště </t>
  </si>
  <si>
    <t>005121030R</t>
  </si>
  <si>
    <t>Odstranění zařízení staveniště</t>
  </si>
  <si>
    <t>005211040R</t>
  </si>
  <si>
    <t xml:space="preserve">Užívání veřejných ploch a prostranství  </t>
  </si>
  <si>
    <t>005261030R</t>
  </si>
  <si>
    <t xml:space="preserve">Finanční rezerva </t>
  </si>
  <si>
    <t>005124010R</t>
  </si>
  <si>
    <t>Koordinační činnost</t>
  </si>
  <si>
    <t>005241010R</t>
  </si>
  <si>
    <t xml:space="preserve">Dokumentace skutečného provedení 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</si>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</sst>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3" borderId="29" xfId="0" applyNumberFormat="1" applyFill="1" applyBorder="1" applyAlignment="1">
      <alignment wrapText="1" shrinkToFit="1"/>
    </xf>
    <xf numFmtId="3" fontId="0" fillId="2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1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3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3" borderId="40" xfId="0" applyNumberFormat="1" applyFont="1" applyFill="1" applyBorder="1" applyAlignment="1">
      <alignment horizontal="center"/>
    </xf>
    <xf numFmtId="4" fontId="3" fillId="23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4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4" fillId="0" borderId="50" xfId="0" applyFont="1" applyBorder="1" applyAlignment="1">
      <alignment vertical="top" shrinkToFit="1"/>
    </xf>
    <xf numFmtId="0" fontId="14" fillId="0" borderId="39" xfId="0" applyFont="1" applyBorder="1" applyAlignment="1">
      <alignment vertical="top" shrinkToFit="1"/>
    </xf>
    <xf numFmtId="0" fontId="14" fillId="0" borderId="28" xfId="0" applyFont="1" applyBorder="1" applyAlignment="1">
      <alignment vertical="top" shrinkToFit="1"/>
    </xf>
    <xf numFmtId="0" fontId="15" fillId="0" borderId="50" xfId="0" applyNumberFormat="1" applyFont="1" applyBorder="1" applyAlignment="1">
      <alignment vertical="top" wrapText="1" shrinkToFit="1"/>
    </xf>
    <xf numFmtId="0" fontId="0" fillId="33" borderId="51" xfId="0" applyFill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2" fontId="14" fillId="0" borderId="39" xfId="0" applyNumberFormat="1" applyFont="1" applyBorder="1" applyAlignment="1">
      <alignment vertical="top" shrinkToFit="1"/>
    </xf>
    <xf numFmtId="172" fontId="15" fillId="0" borderId="39" xfId="0" applyNumberFormat="1" applyFont="1" applyBorder="1" applyAlignment="1">
      <alignment vertical="top" wrapText="1" shrinkToFit="1"/>
    </xf>
    <xf numFmtId="172" fontId="0" fillId="33" borderId="40" xfId="0" applyNumberFormat="1" applyFill="1" applyBorder="1" applyAlignment="1">
      <alignment vertical="top" shrinkToFit="1"/>
    </xf>
    <xf numFmtId="4" fontId="14" fillId="34" borderId="39" xfId="0" applyNumberFormat="1" applyFont="1" applyFill="1" applyBorder="1" applyAlignment="1" applyProtection="1">
      <alignment vertical="top" shrinkToFit="1"/>
      <protection locked="0"/>
    </xf>
    <xf numFmtId="4" fontId="14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2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4" fillId="0" borderId="17" xfId="0" applyFont="1" applyBorder="1" applyAlignment="1">
      <alignment vertical="top"/>
    </xf>
    <xf numFmtId="0" fontId="14" fillId="0" borderId="17" xfId="0" applyNumberFormat="1" applyFont="1" applyBorder="1" applyAlignment="1">
      <alignment vertical="top"/>
    </xf>
    <xf numFmtId="0" fontId="14" fillId="0" borderId="51" xfId="0" applyFont="1" applyBorder="1" applyAlignment="1">
      <alignment vertical="top" shrinkToFit="1"/>
    </xf>
    <xf numFmtId="172" fontId="14" fillId="0" borderId="40" xfId="0" applyNumberFormat="1" applyFont="1" applyBorder="1" applyAlignment="1">
      <alignment vertical="top" shrinkToFit="1"/>
    </xf>
    <xf numFmtId="4" fontId="14" fillId="34" borderId="40" xfId="0" applyNumberFormat="1" applyFont="1" applyFill="1" applyBorder="1" applyAlignment="1" applyProtection="1">
      <alignment vertical="top" shrinkToFit="1"/>
      <protection locked="0"/>
    </xf>
    <xf numFmtId="4" fontId="14" fillId="0" borderId="40" xfId="0" applyNumberFormat="1" applyFont="1" applyBorder="1" applyAlignment="1">
      <alignment vertical="top" shrinkToFit="1"/>
    </xf>
    <xf numFmtId="0" fontId="14" fillId="0" borderId="40" xfId="0" applyFont="1" applyBorder="1" applyAlignment="1">
      <alignment vertical="top" shrinkToFit="1"/>
    </xf>
    <xf numFmtId="0" fontId="14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6" xfId="0" applyNumberFormat="1" applyFont="1" applyFill="1" applyBorder="1" applyAlignment="1">
      <alignment vertical="top"/>
    </xf>
    <xf numFmtId="0" fontId="14" fillId="0" borderId="39" xfId="0" applyNumberFormat="1" applyFont="1" applyBorder="1" applyAlignment="1">
      <alignment horizontal="left" vertical="top" wrapText="1"/>
    </xf>
    <xf numFmtId="0" fontId="15" fillId="0" borderId="39" xfId="0" applyNumberFormat="1" applyFont="1" applyBorder="1" applyAlignment="1" quotePrefix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4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4" fontId="3" fillId="23" borderId="40" xfId="0" applyNumberFormat="1" applyFont="1" applyFill="1" applyBorder="1" applyAlignment="1">
      <alignment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32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57" xfId="0" applyNumberFormat="1" applyFill="1" applyBorder="1" applyAlignment="1">
      <alignment/>
    </xf>
    <xf numFmtId="0" fontId="0" fillId="0" borderId="0" xfId="0" applyNumberFormat="1" applyAlignment="1">
      <alignment wrapText="1"/>
    </xf>
    <xf numFmtId="0" fontId="13" fillId="33" borderId="38" xfId="0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56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63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1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03" t="s">
        <v>39</v>
      </c>
      <c r="B2" s="203"/>
      <c r="C2" s="203"/>
      <c r="D2" s="203"/>
      <c r="E2" s="203"/>
      <c r="F2" s="203"/>
      <c r="G2" s="203"/>
    </row>
  </sheetData>
  <sheetProtection password="C708" sheet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0"/>
  <sheetViews>
    <sheetView showGridLines="0" zoomScaleSheetLayoutView="75" workbookViewId="0" topLeftCell="B1">
      <selection activeCell="A28" sqref="A28"/>
    </sheetView>
  </sheetViews>
  <sheetFormatPr defaultColWidth="9.00390625" defaultRowHeight="12.75"/>
  <cols>
    <col min="1" max="1" width="8.50390625" style="0" hidden="1" customWidth="1"/>
    <col min="2" max="2" width="9.125" style="0" customWidth="1"/>
    <col min="3" max="3" width="7.50390625" style="0" customWidth="1"/>
    <col min="4" max="4" width="13.50390625" style="0" customWidth="1"/>
    <col min="5" max="5" width="12.125" style="0" customWidth="1"/>
    <col min="6" max="6" width="11.50390625" style="0" customWidth="1"/>
    <col min="7" max="7" width="12.625" style="1" customWidth="1"/>
    <col min="8" max="8" width="12.625" style="0" customWidth="1"/>
    <col min="9" max="9" width="12.625" style="1" customWidth="1"/>
    <col min="10" max="10" width="6.625" style="1" customWidth="1"/>
    <col min="11" max="11" width="4.375" style="0" customWidth="1"/>
    <col min="12" max="15" width="10.625" style="0" customWidth="1"/>
    <col min="16" max="51" width="9.00390625" style="0" customWidth="1"/>
    <col min="52" max="52" width="93.125" style="0" customWidth="1"/>
  </cols>
  <sheetData>
    <row r="1" spans="1:10" ht="33.75" customHeight="1">
      <c r="A1" s="73" t="s">
        <v>36</v>
      </c>
      <c r="B1" s="236" t="s">
        <v>42</v>
      </c>
      <c r="C1" s="237"/>
      <c r="D1" s="237"/>
      <c r="E1" s="237"/>
      <c r="F1" s="237"/>
      <c r="G1" s="237"/>
      <c r="H1" s="237"/>
      <c r="I1" s="237"/>
      <c r="J1" s="238"/>
    </row>
    <row r="2" spans="1:15" ht="23.25" customHeight="1">
      <c r="A2" s="4"/>
      <c r="B2" s="81" t="s">
        <v>40</v>
      </c>
      <c r="C2" s="82"/>
      <c r="D2" s="221" t="s">
        <v>47</v>
      </c>
      <c r="E2" s="222"/>
      <c r="F2" s="222"/>
      <c r="G2" s="222"/>
      <c r="H2" s="222"/>
      <c r="I2" s="222"/>
      <c r="J2" s="223"/>
      <c r="O2" s="2"/>
    </row>
    <row r="3" spans="1:10" ht="23.25" customHeight="1">
      <c r="A3" s="4"/>
      <c r="B3" s="83" t="s">
        <v>45</v>
      </c>
      <c r="C3" s="84"/>
      <c r="D3" s="249" t="s">
        <v>43</v>
      </c>
      <c r="E3" s="250"/>
      <c r="F3" s="250"/>
      <c r="G3" s="250"/>
      <c r="H3" s="250"/>
      <c r="I3" s="250"/>
      <c r="J3" s="251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48</v>
      </c>
      <c r="E5" s="26"/>
      <c r="F5" s="26"/>
      <c r="G5" s="26"/>
      <c r="H5" s="28" t="s">
        <v>33</v>
      </c>
      <c r="I5" s="91" t="s">
        <v>52</v>
      </c>
      <c r="J5" s="11"/>
    </row>
    <row r="6" spans="1:10" ht="15.75" customHeight="1">
      <c r="A6" s="4"/>
      <c r="B6" s="41"/>
      <c r="C6" s="26"/>
      <c r="D6" s="91" t="s">
        <v>49</v>
      </c>
      <c r="E6" s="26"/>
      <c r="F6" s="26"/>
      <c r="G6" s="26"/>
      <c r="H6" s="28" t="s">
        <v>34</v>
      </c>
      <c r="I6" s="91" t="s">
        <v>53</v>
      </c>
      <c r="J6" s="11"/>
    </row>
    <row r="7" spans="1:10" ht="15.75" customHeight="1">
      <c r="A7" s="4"/>
      <c r="B7" s="42"/>
      <c r="C7" s="92" t="s">
        <v>51</v>
      </c>
      <c r="D7" s="80" t="s">
        <v>50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8"/>
      <c r="E11" s="228"/>
      <c r="F11" s="228"/>
      <c r="G11" s="228"/>
      <c r="H11" s="28" t="s">
        <v>33</v>
      </c>
      <c r="I11" s="94"/>
      <c r="J11" s="11"/>
    </row>
    <row r="12" spans="1:10" ht="15.75" customHeight="1">
      <c r="A12" s="4"/>
      <c r="B12" s="41"/>
      <c r="C12" s="26"/>
      <c r="D12" s="247"/>
      <c r="E12" s="247"/>
      <c r="F12" s="247"/>
      <c r="G12" s="247"/>
      <c r="H12" s="28" t="s">
        <v>34</v>
      </c>
      <c r="I12" s="94"/>
      <c r="J12" s="11"/>
    </row>
    <row r="13" spans="1:10" ht="15.75" customHeight="1">
      <c r="A13" s="4"/>
      <c r="B13" s="42"/>
      <c r="C13" s="93"/>
      <c r="D13" s="248"/>
      <c r="E13" s="248"/>
      <c r="F13" s="248"/>
      <c r="G13" s="248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7"/>
      <c r="F15" s="227"/>
      <c r="G15" s="245"/>
      <c r="H15" s="245"/>
      <c r="I15" s="245" t="s">
        <v>28</v>
      </c>
      <c r="J15" s="246"/>
    </row>
    <row r="16" spans="1:10" ht="23.25" customHeight="1">
      <c r="A16" s="142" t="s">
        <v>23</v>
      </c>
      <c r="B16" s="143" t="s">
        <v>23</v>
      </c>
      <c r="C16" s="58"/>
      <c r="D16" s="59"/>
      <c r="E16" s="224"/>
      <c r="F16" s="225"/>
      <c r="G16" s="224"/>
      <c r="H16" s="225"/>
      <c r="I16" s="224">
        <f>SUMIF(F51:F56,A16,I51:I56)+SUMIF(F51:F56,"PSU",I51:I56)</f>
        <v>0</v>
      </c>
      <c r="J16" s="226"/>
    </row>
    <row r="17" spans="1:10" ht="23.25" customHeight="1">
      <c r="A17" s="142" t="s">
        <v>24</v>
      </c>
      <c r="B17" s="143" t="s">
        <v>24</v>
      </c>
      <c r="C17" s="58"/>
      <c r="D17" s="59"/>
      <c r="E17" s="224"/>
      <c r="F17" s="225"/>
      <c r="G17" s="224"/>
      <c r="H17" s="225"/>
      <c r="I17" s="224">
        <f>SUMIF(F51:F56,A17,I51:I56)</f>
        <v>0</v>
      </c>
      <c r="J17" s="226"/>
    </row>
    <row r="18" spans="1:10" ht="23.25" customHeight="1">
      <c r="A18" s="142" t="s">
        <v>25</v>
      </c>
      <c r="B18" s="143" t="s">
        <v>25</v>
      </c>
      <c r="C18" s="58"/>
      <c r="D18" s="59"/>
      <c r="E18" s="224"/>
      <c r="F18" s="225"/>
      <c r="G18" s="224"/>
      <c r="H18" s="225"/>
      <c r="I18" s="224">
        <f>SUMIF(F51:F56,A18,I51:I56)</f>
        <v>0</v>
      </c>
      <c r="J18" s="226"/>
    </row>
    <row r="19" spans="1:10" ht="23.25" customHeight="1">
      <c r="A19" s="142" t="s">
        <v>73</v>
      </c>
      <c r="B19" s="143" t="s">
        <v>26</v>
      </c>
      <c r="C19" s="58"/>
      <c r="D19" s="59"/>
      <c r="E19" s="224"/>
      <c r="F19" s="225"/>
      <c r="G19" s="224"/>
      <c r="H19" s="225"/>
      <c r="I19" s="224">
        <f>SUMIF(F51:F56,A19,I51:I56)</f>
        <v>0</v>
      </c>
      <c r="J19" s="226"/>
    </row>
    <row r="20" spans="1:10" ht="23.25" customHeight="1">
      <c r="A20" s="142" t="s">
        <v>74</v>
      </c>
      <c r="B20" s="143" t="s">
        <v>27</v>
      </c>
      <c r="C20" s="58"/>
      <c r="D20" s="59"/>
      <c r="E20" s="224"/>
      <c r="F20" s="225"/>
      <c r="G20" s="224"/>
      <c r="H20" s="225"/>
      <c r="I20" s="224">
        <f>SUMIF(F51:F56,A20,I51:I56)</f>
        <v>0</v>
      </c>
      <c r="J20" s="226"/>
    </row>
    <row r="21" spans="1:10" ht="23.25" customHeight="1">
      <c r="A21" s="4"/>
      <c r="B21" s="74" t="s">
        <v>28</v>
      </c>
      <c r="C21" s="75"/>
      <c r="D21" s="76"/>
      <c r="E21" s="234"/>
      <c r="F21" s="243"/>
      <c r="G21" s="234"/>
      <c r="H21" s="243"/>
      <c r="I21" s="234">
        <f>SUM(I16:J20)</f>
        <v>0</v>
      </c>
      <c r="J21" s="235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32">
        <f>ZakladDPHSniVypocet</f>
        <v>0</v>
      </c>
      <c r="H23" s="233"/>
      <c r="I23" s="233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0">
        <f>ZakladDPHSni*SazbaDPH1/100</f>
        <v>0</v>
      </c>
      <c r="H24" s="231"/>
      <c r="I24" s="231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32">
        <f>ZakladDPHZaklVypocet</f>
        <v>0</v>
      </c>
      <c r="H25" s="233"/>
      <c r="I25" s="233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9">
        <f>ZakladDPHZakl*SazbaDPH2/100</f>
        <v>0</v>
      </c>
      <c r="H26" s="240"/>
      <c r="I26" s="240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41">
        <f>0</f>
        <v>0</v>
      </c>
      <c r="H27" s="241"/>
      <c r="I27" s="241"/>
      <c r="J27" s="63" t="str">
        <f t="shared" si="0"/>
        <v>CZK</v>
      </c>
    </row>
    <row r="28" spans="1:10" ht="27.75" customHeight="1" hidden="1" thickBot="1">
      <c r="A28" s="4"/>
      <c r="B28" s="113" t="s">
        <v>22</v>
      </c>
      <c r="C28" s="114"/>
      <c r="D28" s="114"/>
      <c r="E28" s="115"/>
      <c r="F28" s="116"/>
      <c r="G28" s="244">
        <f>ZakladDPHSniVypocet+ZakladDPHZaklVypocet</f>
        <v>0</v>
      </c>
      <c r="H28" s="244"/>
      <c r="I28" s="244"/>
      <c r="J28" s="117" t="str">
        <f t="shared" si="0"/>
        <v>CZK</v>
      </c>
    </row>
    <row r="29" spans="1:10" ht="27.75" customHeight="1" thickBot="1">
      <c r="A29" s="4"/>
      <c r="B29" s="113" t="s">
        <v>35</v>
      </c>
      <c r="C29" s="118"/>
      <c r="D29" s="118"/>
      <c r="E29" s="118"/>
      <c r="F29" s="118"/>
      <c r="G29" s="242">
        <f>ZakladDPHSni+DPHSni+ZakladDPHZakl+DPHZakl+Zaokrouhleni</f>
        <v>0</v>
      </c>
      <c r="H29" s="242"/>
      <c r="I29" s="242"/>
      <c r="J29" s="119" t="s">
        <v>56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43894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9" t="s">
        <v>2</v>
      </c>
      <c r="E35" s="229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customHeight="1" hidden="1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customHeight="1" hidden="1">
      <c r="A39" s="97">
        <v>1</v>
      </c>
      <c r="B39" s="103" t="s">
        <v>54</v>
      </c>
      <c r="C39" s="214" t="s">
        <v>47</v>
      </c>
      <c r="D39" s="215"/>
      <c r="E39" s="215"/>
      <c r="F39" s="108">
        <f>'Rozpočet Pol'!AC57</f>
        <v>0</v>
      </c>
      <c r="G39" s="109">
        <f>'Rozpočet Pol'!AD57</f>
        <v>0</v>
      </c>
      <c r="H39" s="110">
        <f>(F39*SazbaDPH1/100)+(G39*SazbaDPH2/100)</f>
        <v>0</v>
      </c>
      <c r="I39" s="110">
        <f>F39+G39+H39</f>
        <v>0</v>
      </c>
      <c r="J39" s="104">
        <f>IF(CenaCelkemVypocet=0,"",I39/CenaCelkemVypocet*100)</f>
      </c>
    </row>
    <row r="40" spans="1:10" ht="25.5" customHeight="1" hidden="1">
      <c r="A40" s="97"/>
      <c r="B40" s="216" t="s">
        <v>55</v>
      </c>
      <c r="C40" s="217"/>
      <c r="D40" s="217"/>
      <c r="E40" s="218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2" ht="12.75">
      <c r="B42" t="s">
        <v>57</v>
      </c>
    </row>
    <row r="43" spans="2:52" ht="26.25">
      <c r="B43" s="219" t="s">
        <v>58</v>
      </c>
      <c r="C43" s="219"/>
      <c r="D43" s="219"/>
      <c r="E43" s="219"/>
      <c r="F43" s="219"/>
      <c r="G43" s="219"/>
      <c r="H43" s="219"/>
      <c r="I43" s="219"/>
      <c r="J43" s="219"/>
      <c r="AZ43" s="120" t="str">
        <f>B43</f>
        <v>Jedná se o udržovací práce - výměna stávající střešní krytiny za novou včetně položení nové podstřešní fólie, kontralatí a laťování, výměnu 6-ti trolúhelníkových oken a nutnou výměnu, opravu nebo doplnění oplechování.</v>
      </c>
    </row>
    <row r="44" spans="2:52" ht="12.75">
      <c r="B44" s="219" t="s">
        <v>59</v>
      </c>
      <c r="C44" s="219"/>
      <c r="D44" s="219"/>
      <c r="E44" s="219"/>
      <c r="F44" s="219"/>
      <c r="G44" s="219"/>
      <c r="H44" s="219"/>
      <c r="I44" s="219"/>
      <c r="J44" s="219"/>
      <c r="AZ44" s="120" t="str">
        <f>B44</f>
        <v>Stávající žlab bude ponechán, do něho bude vložen žlab nový ukončený zatahovací lištou.</v>
      </c>
    </row>
    <row r="45" spans="2:52" ht="26.25">
      <c r="B45" s="219" t="s">
        <v>60</v>
      </c>
      <c r="C45" s="219"/>
      <c r="D45" s="219"/>
      <c r="E45" s="219"/>
      <c r="F45" s="219"/>
      <c r="G45" s="219"/>
      <c r="H45" s="219"/>
      <c r="I45" s="219"/>
      <c r="J45" s="219"/>
      <c r="AZ45" s="120" t="str">
        <f>B45</f>
        <v>Rozpočet obsahuje položky uvedené v položkovém rozpočtu. Součástí rozpočtu není nátěr stávajících klempířských kcí.</v>
      </c>
    </row>
    <row r="48" ht="15">
      <c r="B48" s="121" t="s">
        <v>61</v>
      </c>
    </row>
    <row r="50" spans="1:10" ht="25.5" customHeight="1">
      <c r="A50" s="122"/>
      <c r="B50" s="126" t="s">
        <v>16</v>
      </c>
      <c r="C50" s="126" t="s">
        <v>5</v>
      </c>
      <c r="D50" s="127"/>
      <c r="E50" s="127"/>
      <c r="F50" s="130" t="s">
        <v>62</v>
      </c>
      <c r="G50" s="130"/>
      <c r="H50" s="130"/>
      <c r="I50" s="220" t="s">
        <v>28</v>
      </c>
      <c r="J50" s="220"/>
    </row>
    <row r="51" spans="1:10" ht="25.5" customHeight="1">
      <c r="A51" s="123"/>
      <c r="B51" s="131" t="s">
        <v>63</v>
      </c>
      <c r="C51" s="212" t="s">
        <v>64</v>
      </c>
      <c r="D51" s="213"/>
      <c r="E51" s="213"/>
      <c r="F51" s="133" t="s">
        <v>23</v>
      </c>
      <c r="G51" s="134"/>
      <c r="H51" s="134"/>
      <c r="I51" s="211">
        <f>'Rozpočet Pol'!G8</f>
        <v>0</v>
      </c>
      <c r="J51" s="211"/>
    </row>
    <row r="52" spans="1:10" ht="25.5" customHeight="1">
      <c r="A52" s="123"/>
      <c r="B52" s="125" t="s">
        <v>65</v>
      </c>
      <c r="C52" s="206" t="s">
        <v>66</v>
      </c>
      <c r="D52" s="207"/>
      <c r="E52" s="207"/>
      <c r="F52" s="135" t="s">
        <v>24</v>
      </c>
      <c r="G52" s="136"/>
      <c r="H52" s="136"/>
      <c r="I52" s="205">
        <f>'Rozpočet Pol'!G16</f>
        <v>0</v>
      </c>
      <c r="J52" s="205"/>
    </row>
    <row r="53" spans="1:10" ht="25.5" customHeight="1">
      <c r="A53" s="123"/>
      <c r="B53" s="125" t="s">
        <v>67</v>
      </c>
      <c r="C53" s="206" t="s">
        <v>68</v>
      </c>
      <c r="D53" s="207"/>
      <c r="E53" s="207"/>
      <c r="F53" s="135" t="s">
        <v>24</v>
      </c>
      <c r="G53" s="136"/>
      <c r="H53" s="136"/>
      <c r="I53" s="205">
        <f>'Rozpočet Pol'!G21</f>
        <v>0</v>
      </c>
      <c r="J53" s="205"/>
    </row>
    <row r="54" spans="1:10" ht="25.5" customHeight="1">
      <c r="A54" s="123"/>
      <c r="B54" s="125" t="s">
        <v>69</v>
      </c>
      <c r="C54" s="206" t="s">
        <v>70</v>
      </c>
      <c r="D54" s="207"/>
      <c r="E54" s="207"/>
      <c r="F54" s="135" t="s">
        <v>24</v>
      </c>
      <c r="G54" s="136"/>
      <c r="H54" s="136"/>
      <c r="I54" s="205">
        <f>'Rozpočet Pol'!G31</f>
        <v>0</v>
      </c>
      <c r="J54" s="205"/>
    </row>
    <row r="55" spans="1:10" ht="25.5" customHeight="1">
      <c r="A55" s="123"/>
      <c r="B55" s="125" t="s">
        <v>71</v>
      </c>
      <c r="C55" s="206" t="s">
        <v>72</v>
      </c>
      <c r="D55" s="207"/>
      <c r="E55" s="207"/>
      <c r="F55" s="135" t="s">
        <v>24</v>
      </c>
      <c r="G55" s="136"/>
      <c r="H55" s="136"/>
      <c r="I55" s="205">
        <f>'Rozpočet Pol'!G39</f>
        <v>0</v>
      </c>
      <c r="J55" s="205"/>
    </row>
    <row r="56" spans="1:10" ht="25.5" customHeight="1">
      <c r="A56" s="123"/>
      <c r="B56" s="132" t="s">
        <v>73</v>
      </c>
      <c r="C56" s="209" t="s">
        <v>26</v>
      </c>
      <c r="D56" s="210"/>
      <c r="E56" s="210"/>
      <c r="F56" s="137" t="s">
        <v>73</v>
      </c>
      <c r="G56" s="138"/>
      <c r="H56" s="138"/>
      <c r="I56" s="208">
        <f>'Rozpočet Pol'!G48</f>
        <v>0</v>
      </c>
      <c r="J56" s="208"/>
    </row>
    <row r="57" spans="1:10" ht="25.5" customHeight="1">
      <c r="A57" s="124"/>
      <c r="B57" s="128" t="s">
        <v>1</v>
      </c>
      <c r="C57" s="128"/>
      <c r="D57" s="129"/>
      <c r="E57" s="129"/>
      <c r="F57" s="139"/>
      <c r="G57" s="140"/>
      <c r="H57" s="140"/>
      <c r="I57" s="204">
        <f>SUM(I51:I56)</f>
        <v>0</v>
      </c>
      <c r="J57" s="204"/>
    </row>
    <row r="58" spans="6:10" ht="12.75">
      <c r="F58" s="141"/>
      <c r="G58" s="96"/>
      <c r="H58" s="141"/>
      <c r="I58" s="96"/>
      <c r="J58" s="96"/>
    </row>
    <row r="59" spans="6:10" ht="12.75">
      <c r="F59" s="141"/>
      <c r="G59" s="96"/>
      <c r="H59" s="141"/>
      <c r="I59" s="96"/>
      <c r="J59" s="96"/>
    </row>
    <row r="60" spans="6:10" ht="12.75">
      <c r="F60" s="141"/>
      <c r="G60" s="96"/>
      <c r="H60" s="141"/>
      <c r="I60" s="96"/>
      <c r="J60" s="96"/>
    </row>
  </sheetData>
  <sheetProtection password="C708" sheet="1"/>
  <mergeCells count="54">
    <mergeCell ref="G15:H15"/>
    <mergeCell ref="I15:J15"/>
    <mergeCell ref="E16:F16"/>
    <mergeCell ref="D12:G12"/>
    <mergeCell ref="D13:G13"/>
    <mergeCell ref="D3:J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B43:J43"/>
    <mergeCell ref="B44:J44"/>
    <mergeCell ref="B45:J45"/>
    <mergeCell ref="I50:J50"/>
    <mergeCell ref="I51:J51"/>
    <mergeCell ref="C51:E51"/>
    <mergeCell ref="I52:J52"/>
    <mergeCell ref="C52:E52"/>
    <mergeCell ref="I53:J53"/>
    <mergeCell ref="C53:E53"/>
    <mergeCell ref="I57:J57"/>
    <mergeCell ref="I54:J54"/>
    <mergeCell ref="C54:E54"/>
    <mergeCell ref="I55:J55"/>
    <mergeCell ref="C55:E55"/>
    <mergeCell ref="I56:J56"/>
    <mergeCell ref="C56:E56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125" defaultRowHeight="12.75"/>
  <cols>
    <col min="1" max="1" width="4.375" style="6" customWidth="1"/>
    <col min="2" max="2" width="14.50390625" style="6" customWidth="1"/>
    <col min="3" max="3" width="38.375" style="10" customWidth="1"/>
    <col min="4" max="4" width="4.50390625" style="6" customWidth="1"/>
    <col min="5" max="5" width="10.50390625" style="6" customWidth="1"/>
    <col min="6" max="6" width="9.875" style="6" customWidth="1"/>
    <col min="7" max="7" width="12.625" style="6" customWidth="1"/>
    <col min="8" max="16384" width="9.125" style="6" customWidth="1"/>
  </cols>
  <sheetData>
    <row r="1" spans="1:7" ht="15">
      <c r="A1" s="252" t="s">
        <v>6</v>
      </c>
      <c r="B1" s="252"/>
      <c r="C1" s="253"/>
      <c r="D1" s="252"/>
      <c r="E1" s="252"/>
      <c r="F1" s="252"/>
      <c r="G1" s="252"/>
    </row>
    <row r="2" spans="1:7" ht="24.75" customHeight="1">
      <c r="A2" s="79" t="s">
        <v>41</v>
      </c>
      <c r="B2" s="78"/>
      <c r="C2" s="254"/>
      <c r="D2" s="254"/>
      <c r="E2" s="254"/>
      <c r="F2" s="254"/>
      <c r="G2" s="255"/>
    </row>
    <row r="3" spans="1:7" ht="24.75" customHeight="1" hidden="1">
      <c r="A3" s="79" t="s">
        <v>7</v>
      </c>
      <c r="B3" s="78"/>
      <c r="C3" s="254"/>
      <c r="D3" s="254"/>
      <c r="E3" s="254"/>
      <c r="F3" s="254"/>
      <c r="G3" s="255"/>
    </row>
    <row r="4" spans="1:7" ht="24.75" customHeight="1" hidden="1">
      <c r="A4" s="79" t="s">
        <v>8</v>
      </c>
      <c r="B4" s="78"/>
      <c r="C4" s="254"/>
      <c r="D4" s="254"/>
      <c r="E4" s="254"/>
      <c r="F4" s="254"/>
      <c r="G4" s="255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67"/>
  <sheetViews>
    <sheetView tabSelected="1" zoomScalePageLayoutView="0" workbookViewId="0" topLeftCell="A1">
      <selection activeCell="E9" sqref="E9"/>
    </sheetView>
  </sheetViews>
  <sheetFormatPr defaultColWidth="9.00390625" defaultRowHeight="12.75" outlineLevelRow="1"/>
  <cols>
    <col min="1" max="1" width="4.375" style="0" customWidth="1"/>
    <col min="2" max="2" width="14.50390625" style="95" customWidth="1"/>
    <col min="3" max="3" width="38.375" style="95" customWidth="1"/>
    <col min="4" max="4" width="4.50390625" style="0" customWidth="1"/>
    <col min="5" max="5" width="10.50390625" style="0" customWidth="1"/>
    <col min="6" max="6" width="9.875" style="0" customWidth="1"/>
    <col min="7" max="7" width="12.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56" t="s">
        <v>6</v>
      </c>
      <c r="B1" s="256"/>
      <c r="C1" s="256"/>
      <c r="D1" s="256"/>
      <c r="E1" s="256"/>
      <c r="F1" s="256"/>
      <c r="G1" s="256"/>
      <c r="AE1" t="s">
        <v>76</v>
      </c>
    </row>
    <row r="2" spans="1:31" ht="24.75" customHeight="1">
      <c r="A2" s="146" t="s">
        <v>75</v>
      </c>
      <c r="B2" s="144"/>
      <c r="C2" s="257" t="s">
        <v>47</v>
      </c>
      <c r="D2" s="258"/>
      <c r="E2" s="258"/>
      <c r="F2" s="258"/>
      <c r="G2" s="259"/>
      <c r="AE2" t="s">
        <v>77</v>
      </c>
    </row>
    <row r="3" spans="1:31" ht="24.75" customHeight="1">
      <c r="A3" s="147" t="s">
        <v>7</v>
      </c>
      <c r="B3" s="145"/>
      <c r="C3" s="260" t="s">
        <v>43</v>
      </c>
      <c r="D3" s="261"/>
      <c r="E3" s="261"/>
      <c r="F3" s="261"/>
      <c r="G3" s="262"/>
      <c r="AE3" t="s">
        <v>78</v>
      </c>
    </row>
    <row r="4" spans="1:31" ht="24.75" customHeight="1" hidden="1">
      <c r="A4" s="147" t="s">
        <v>8</v>
      </c>
      <c r="B4" s="145"/>
      <c r="C4" s="260"/>
      <c r="D4" s="261"/>
      <c r="E4" s="261"/>
      <c r="F4" s="261"/>
      <c r="G4" s="262"/>
      <c r="AE4" t="s">
        <v>79</v>
      </c>
    </row>
    <row r="5" spans="1:31" ht="12.75" hidden="1">
      <c r="A5" s="148" t="s">
        <v>80</v>
      </c>
      <c r="B5" s="149"/>
      <c r="C5" s="150"/>
      <c r="D5" s="151"/>
      <c r="E5" s="151"/>
      <c r="F5" s="151"/>
      <c r="G5" s="152"/>
      <c r="AE5" t="s">
        <v>81</v>
      </c>
    </row>
    <row r="7" spans="1:21" ht="39">
      <c r="A7" s="157" t="s">
        <v>82</v>
      </c>
      <c r="B7" s="158" t="s">
        <v>83</v>
      </c>
      <c r="C7" s="158" t="s">
        <v>84</v>
      </c>
      <c r="D7" s="157" t="s">
        <v>85</v>
      </c>
      <c r="E7" s="157" t="s">
        <v>86</v>
      </c>
      <c r="F7" s="153" t="s">
        <v>87</v>
      </c>
      <c r="G7" s="176" t="s">
        <v>28</v>
      </c>
      <c r="H7" s="177" t="s">
        <v>29</v>
      </c>
      <c r="I7" s="177" t="s">
        <v>88</v>
      </c>
      <c r="J7" s="177" t="s">
        <v>30</v>
      </c>
      <c r="K7" s="177" t="s">
        <v>89</v>
      </c>
      <c r="L7" s="177" t="s">
        <v>90</v>
      </c>
      <c r="M7" s="177" t="s">
        <v>91</v>
      </c>
      <c r="N7" s="177" t="s">
        <v>92</v>
      </c>
      <c r="O7" s="177" t="s">
        <v>93</v>
      </c>
      <c r="P7" s="177" t="s">
        <v>94</v>
      </c>
      <c r="Q7" s="177" t="s">
        <v>95</v>
      </c>
      <c r="R7" s="177" t="s">
        <v>96</v>
      </c>
      <c r="S7" s="177" t="s">
        <v>97</v>
      </c>
      <c r="T7" s="177" t="s">
        <v>98</v>
      </c>
      <c r="U7" s="160" t="s">
        <v>99</v>
      </c>
    </row>
    <row r="8" spans="1:31" ht="12.75">
      <c r="A8" s="178" t="s">
        <v>100</v>
      </c>
      <c r="B8" s="179" t="s">
        <v>63</v>
      </c>
      <c r="C8" s="180" t="s">
        <v>64</v>
      </c>
      <c r="D8" s="181"/>
      <c r="E8" s="182"/>
      <c r="F8" s="183"/>
      <c r="G8" s="183">
        <f>SUMIF(AE9:AE15,"&lt;&gt;NOR",G9:G15)</f>
        <v>0</v>
      </c>
      <c r="H8" s="183"/>
      <c r="I8" s="183">
        <f>SUM(I9:I15)</f>
        <v>0</v>
      </c>
      <c r="J8" s="183"/>
      <c r="K8" s="183">
        <f>SUM(K9:K15)</f>
        <v>0</v>
      </c>
      <c r="L8" s="183"/>
      <c r="M8" s="183">
        <f>SUM(M9:M15)</f>
        <v>0</v>
      </c>
      <c r="N8" s="159"/>
      <c r="O8" s="159">
        <f>SUM(O9:O15)</f>
        <v>0</v>
      </c>
      <c r="P8" s="159"/>
      <c r="Q8" s="159">
        <f>SUM(Q9:Q15)</f>
        <v>0</v>
      </c>
      <c r="R8" s="159"/>
      <c r="S8" s="159"/>
      <c r="T8" s="178"/>
      <c r="U8" s="159">
        <f>SUM(U9:U15)</f>
        <v>140.32</v>
      </c>
      <c r="AE8" t="s">
        <v>101</v>
      </c>
    </row>
    <row r="9" spans="1:60" ht="12.75" outlineLevel="1">
      <c r="A9" s="155">
        <v>1</v>
      </c>
      <c r="B9" s="161" t="s">
        <v>102</v>
      </c>
      <c r="C9" s="196" t="s">
        <v>103</v>
      </c>
      <c r="D9" s="163" t="s">
        <v>104</v>
      </c>
      <c r="E9" s="170">
        <v>12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64">
        <v>0</v>
      </c>
      <c r="O9" s="164">
        <f>ROUND(E9*N9,5)</f>
        <v>0</v>
      </c>
      <c r="P9" s="164">
        <v>0</v>
      </c>
      <c r="Q9" s="164">
        <f>ROUND(E9*P9,5)</f>
        <v>0</v>
      </c>
      <c r="R9" s="164"/>
      <c r="S9" s="164"/>
      <c r="T9" s="165">
        <v>8.84</v>
      </c>
      <c r="U9" s="164">
        <f>ROUND(E9*T9,2)</f>
        <v>106.08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105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ht="12.75" outlineLevel="1">
      <c r="A10" s="155">
        <v>2</v>
      </c>
      <c r="B10" s="161" t="s">
        <v>106</v>
      </c>
      <c r="C10" s="196" t="s">
        <v>107</v>
      </c>
      <c r="D10" s="163" t="s">
        <v>108</v>
      </c>
      <c r="E10" s="170">
        <v>32.923790000000004</v>
      </c>
      <c r="F10" s="173"/>
      <c r="G10" s="174">
        <f>ROUND(E10*F10,2)</f>
        <v>0</v>
      </c>
      <c r="H10" s="173"/>
      <c r="I10" s="174">
        <f>ROUND(E10*H10,2)</f>
        <v>0</v>
      </c>
      <c r="J10" s="173"/>
      <c r="K10" s="174">
        <f>ROUND(E10*J10,2)</f>
        <v>0</v>
      </c>
      <c r="L10" s="174">
        <v>21</v>
      </c>
      <c r="M10" s="174">
        <f>G10*(1+L10/100)</f>
        <v>0</v>
      </c>
      <c r="N10" s="164">
        <v>0</v>
      </c>
      <c r="O10" s="164">
        <f>ROUND(E10*N10,5)</f>
        <v>0</v>
      </c>
      <c r="P10" s="164">
        <v>0</v>
      </c>
      <c r="Q10" s="164">
        <f>ROUND(E10*P10,5)</f>
        <v>0</v>
      </c>
      <c r="R10" s="164"/>
      <c r="S10" s="164"/>
      <c r="T10" s="165">
        <v>0.55</v>
      </c>
      <c r="U10" s="164">
        <f>ROUND(E10*T10,2)</f>
        <v>18.11</v>
      </c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105</v>
      </c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ht="12.75" outlineLevel="1">
      <c r="A11" s="155"/>
      <c r="B11" s="161"/>
      <c r="C11" s="197" t="s">
        <v>109</v>
      </c>
      <c r="D11" s="166"/>
      <c r="E11" s="171">
        <v>32.92379</v>
      </c>
      <c r="F11" s="174"/>
      <c r="G11" s="174"/>
      <c r="H11" s="174"/>
      <c r="I11" s="174"/>
      <c r="J11" s="174"/>
      <c r="K11" s="174"/>
      <c r="L11" s="174"/>
      <c r="M11" s="174"/>
      <c r="N11" s="164"/>
      <c r="O11" s="164"/>
      <c r="P11" s="164"/>
      <c r="Q11" s="164"/>
      <c r="R11" s="164"/>
      <c r="S11" s="164"/>
      <c r="T11" s="165"/>
      <c r="U11" s="164"/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110</v>
      </c>
      <c r="AF11" s="154">
        <v>0</v>
      </c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ht="12.75" outlineLevel="1">
      <c r="A12" s="155">
        <v>3</v>
      </c>
      <c r="B12" s="161" t="s">
        <v>111</v>
      </c>
      <c r="C12" s="196" t="s">
        <v>112</v>
      </c>
      <c r="D12" s="163" t="s">
        <v>108</v>
      </c>
      <c r="E12" s="170">
        <v>32.92379</v>
      </c>
      <c r="F12" s="173"/>
      <c r="G12" s="174">
        <f>ROUND(E12*F12,2)</f>
        <v>0</v>
      </c>
      <c r="H12" s="173"/>
      <c r="I12" s="174">
        <f>ROUND(E12*H12,2)</f>
        <v>0</v>
      </c>
      <c r="J12" s="173"/>
      <c r="K12" s="174">
        <f>ROUND(E12*J12,2)</f>
        <v>0</v>
      </c>
      <c r="L12" s="174">
        <v>21</v>
      </c>
      <c r="M12" s="174">
        <f>G12*(1+L12/100)</f>
        <v>0</v>
      </c>
      <c r="N12" s="164">
        <v>0</v>
      </c>
      <c r="O12" s="164">
        <f>ROUND(E12*N12,5)</f>
        <v>0</v>
      </c>
      <c r="P12" s="164">
        <v>0</v>
      </c>
      <c r="Q12" s="164">
        <f>ROUND(E12*P12,5)</f>
        <v>0</v>
      </c>
      <c r="R12" s="164"/>
      <c r="S12" s="164"/>
      <c r="T12" s="165">
        <v>0.49</v>
      </c>
      <c r="U12" s="164">
        <f>ROUND(E12*T12,2)</f>
        <v>16.13</v>
      </c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105</v>
      </c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ht="12.75" outlineLevel="1">
      <c r="A13" s="155">
        <v>4</v>
      </c>
      <c r="B13" s="161" t="s">
        <v>113</v>
      </c>
      <c r="C13" s="196" t="s">
        <v>114</v>
      </c>
      <c r="D13" s="163" t="s">
        <v>108</v>
      </c>
      <c r="E13" s="170">
        <v>790.1709599999999</v>
      </c>
      <c r="F13" s="173"/>
      <c r="G13" s="174">
        <f>ROUND(E13*F13,2)</f>
        <v>0</v>
      </c>
      <c r="H13" s="173"/>
      <c r="I13" s="174">
        <f>ROUND(E13*H13,2)</f>
        <v>0</v>
      </c>
      <c r="J13" s="173"/>
      <c r="K13" s="174">
        <f>ROUND(E13*J13,2)</f>
        <v>0</v>
      </c>
      <c r="L13" s="174">
        <v>21</v>
      </c>
      <c r="M13" s="174">
        <f>G13*(1+L13/100)</f>
        <v>0</v>
      </c>
      <c r="N13" s="164">
        <v>0</v>
      </c>
      <c r="O13" s="164">
        <f>ROUND(E13*N13,5)</f>
        <v>0</v>
      </c>
      <c r="P13" s="164">
        <v>0</v>
      </c>
      <c r="Q13" s="164">
        <f>ROUND(E13*P13,5)</f>
        <v>0</v>
      </c>
      <c r="R13" s="164"/>
      <c r="S13" s="164"/>
      <c r="T13" s="165">
        <v>0</v>
      </c>
      <c r="U13" s="164">
        <f>ROUND(E13*T13,2)</f>
        <v>0</v>
      </c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105</v>
      </c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ht="12.75" outlineLevel="1">
      <c r="A14" s="155"/>
      <c r="B14" s="161"/>
      <c r="C14" s="197" t="s">
        <v>115</v>
      </c>
      <c r="D14" s="166"/>
      <c r="E14" s="171">
        <v>790.17096</v>
      </c>
      <c r="F14" s="174"/>
      <c r="G14" s="174"/>
      <c r="H14" s="174"/>
      <c r="I14" s="174"/>
      <c r="J14" s="174"/>
      <c r="K14" s="174"/>
      <c r="L14" s="174"/>
      <c r="M14" s="174"/>
      <c r="N14" s="164"/>
      <c r="O14" s="164"/>
      <c r="P14" s="164"/>
      <c r="Q14" s="164"/>
      <c r="R14" s="164"/>
      <c r="S14" s="164"/>
      <c r="T14" s="165"/>
      <c r="U14" s="164"/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110</v>
      </c>
      <c r="AF14" s="154">
        <v>0</v>
      </c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ht="12.75" outlineLevel="1">
      <c r="A15" s="155">
        <v>5</v>
      </c>
      <c r="B15" s="161" t="s">
        <v>116</v>
      </c>
      <c r="C15" s="196" t="s">
        <v>117</v>
      </c>
      <c r="D15" s="163" t="s">
        <v>108</v>
      </c>
      <c r="E15" s="170">
        <v>32.92379</v>
      </c>
      <c r="F15" s="173"/>
      <c r="G15" s="174">
        <f>ROUND(E15*F15,2)</f>
        <v>0</v>
      </c>
      <c r="H15" s="173"/>
      <c r="I15" s="174">
        <f>ROUND(E15*H15,2)</f>
        <v>0</v>
      </c>
      <c r="J15" s="173"/>
      <c r="K15" s="174">
        <f>ROUND(E15*J15,2)</f>
        <v>0</v>
      </c>
      <c r="L15" s="174">
        <v>21</v>
      </c>
      <c r="M15" s="174">
        <f>G15*(1+L15/100)</f>
        <v>0</v>
      </c>
      <c r="N15" s="164">
        <v>0</v>
      </c>
      <c r="O15" s="164">
        <f>ROUND(E15*N15,5)</f>
        <v>0</v>
      </c>
      <c r="P15" s="164">
        <v>0</v>
      </c>
      <c r="Q15" s="164">
        <f>ROUND(E15*P15,5)</f>
        <v>0</v>
      </c>
      <c r="R15" s="164"/>
      <c r="S15" s="164"/>
      <c r="T15" s="165">
        <v>0</v>
      </c>
      <c r="U15" s="164">
        <f>ROUND(E15*T15,2)</f>
        <v>0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105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31" ht="12.75">
      <c r="A16" s="156" t="s">
        <v>100</v>
      </c>
      <c r="B16" s="162" t="s">
        <v>65</v>
      </c>
      <c r="C16" s="198" t="s">
        <v>66</v>
      </c>
      <c r="D16" s="167"/>
      <c r="E16" s="172"/>
      <c r="F16" s="175"/>
      <c r="G16" s="175">
        <f>SUMIF(AE17:AE20,"&lt;&gt;NOR",G17:G20)</f>
        <v>0</v>
      </c>
      <c r="H16" s="175"/>
      <c r="I16" s="175">
        <f>SUM(I17:I20)</f>
        <v>0</v>
      </c>
      <c r="J16" s="175"/>
      <c r="K16" s="175">
        <f>SUM(K17:K20)</f>
        <v>0</v>
      </c>
      <c r="L16" s="175"/>
      <c r="M16" s="175">
        <f>SUM(M17:M20)</f>
        <v>0</v>
      </c>
      <c r="N16" s="168"/>
      <c r="O16" s="168">
        <f>SUM(O17:O20)</f>
        <v>3.68256</v>
      </c>
      <c r="P16" s="168"/>
      <c r="Q16" s="168">
        <f>SUM(Q17:Q20)</f>
        <v>3.36</v>
      </c>
      <c r="R16" s="168"/>
      <c r="S16" s="168"/>
      <c r="T16" s="169"/>
      <c r="U16" s="168">
        <f>SUM(U17:U20)</f>
        <v>181.26999999999998</v>
      </c>
      <c r="AE16" t="s">
        <v>101</v>
      </c>
    </row>
    <row r="17" spans="1:60" ht="12.75" outlineLevel="1">
      <c r="A17" s="155">
        <v>6</v>
      </c>
      <c r="B17" s="161" t="s">
        <v>118</v>
      </c>
      <c r="C17" s="196" t="s">
        <v>119</v>
      </c>
      <c r="D17" s="163" t="s">
        <v>120</v>
      </c>
      <c r="E17" s="170">
        <v>672</v>
      </c>
      <c r="F17" s="173"/>
      <c r="G17" s="174">
        <f>ROUND(E17*F17,2)</f>
        <v>0</v>
      </c>
      <c r="H17" s="173"/>
      <c r="I17" s="174">
        <f>ROUND(E17*H17,2)</f>
        <v>0</v>
      </c>
      <c r="J17" s="173"/>
      <c r="K17" s="174">
        <f>ROUND(E17*J17,2)</f>
        <v>0</v>
      </c>
      <c r="L17" s="174">
        <v>21</v>
      </c>
      <c r="M17" s="174">
        <f>G17*(1+L17/100)</f>
        <v>0</v>
      </c>
      <c r="N17" s="164">
        <v>0</v>
      </c>
      <c r="O17" s="164">
        <f>ROUND(E17*N17,5)</f>
        <v>0</v>
      </c>
      <c r="P17" s="164">
        <v>0.005</v>
      </c>
      <c r="Q17" s="164">
        <f>ROUND(E17*P17,5)</f>
        <v>3.36</v>
      </c>
      <c r="R17" s="164"/>
      <c r="S17" s="164"/>
      <c r="T17" s="165">
        <v>0.05</v>
      </c>
      <c r="U17" s="164">
        <f>ROUND(E17*T17,2)</f>
        <v>33.6</v>
      </c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105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ht="20.25" outlineLevel="1">
      <c r="A18" s="155">
        <v>7</v>
      </c>
      <c r="B18" s="161" t="s">
        <v>121</v>
      </c>
      <c r="C18" s="196" t="s">
        <v>122</v>
      </c>
      <c r="D18" s="163" t="s">
        <v>120</v>
      </c>
      <c r="E18" s="170">
        <v>672</v>
      </c>
      <c r="F18" s="173"/>
      <c r="G18" s="174">
        <f>ROUND(E18*F18,2)</f>
        <v>0</v>
      </c>
      <c r="H18" s="173"/>
      <c r="I18" s="174">
        <f>ROUND(E18*H18,2)</f>
        <v>0</v>
      </c>
      <c r="J18" s="173"/>
      <c r="K18" s="174">
        <f>ROUND(E18*J18,2)</f>
        <v>0</v>
      </c>
      <c r="L18" s="174">
        <v>21</v>
      </c>
      <c r="M18" s="174">
        <f>G18*(1+L18/100)</f>
        <v>0</v>
      </c>
      <c r="N18" s="164">
        <v>0.00145</v>
      </c>
      <c r="O18" s="164">
        <f>ROUND(E18*N18,5)</f>
        <v>0.9744</v>
      </c>
      <c r="P18" s="164">
        <v>0</v>
      </c>
      <c r="Q18" s="164">
        <f>ROUND(E18*P18,5)</f>
        <v>0</v>
      </c>
      <c r="R18" s="164"/>
      <c r="S18" s="164"/>
      <c r="T18" s="165">
        <v>0.055</v>
      </c>
      <c r="U18" s="164">
        <f>ROUND(E18*T18,2)</f>
        <v>36.96</v>
      </c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105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ht="20.25" outlineLevel="1">
      <c r="A19" s="155">
        <v>8</v>
      </c>
      <c r="B19" s="161" t="s">
        <v>123</v>
      </c>
      <c r="C19" s="196" t="s">
        <v>124</v>
      </c>
      <c r="D19" s="163" t="s">
        <v>120</v>
      </c>
      <c r="E19" s="170">
        <v>672</v>
      </c>
      <c r="F19" s="173"/>
      <c r="G19" s="174">
        <f>ROUND(E19*F19,2)</f>
        <v>0</v>
      </c>
      <c r="H19" s="173"/>
      <c r="I19" s="174">
        <f>ROUND(E19*H19,2)</f>
        <v>0</v>
      </c>
      <c r="J19" s="173"/>
      <c r="K19" s="174">
        <f>ROUND(E19*J19,2)</f>
        <v>0</v>
      </c>
      <c r="L19" s="174">
        <v>21</v>
      </c>
      <c r="M19" s="174">
        <f>G19*(1+L19/100)</f>
        <v>0</v>
      </c>
      <c r="N19" s="164">
        <v>0.00403</v>
      </c>
      <c r="O19" s="164">
        <f>ROUND(E19*N19,5)</f>
        <v>2.70816</v>
      </c>
      <c r="P19" s="164">
        <v>0</v>
      </c>
      <c r="Q19" s="164">
        <f>ROUND(E19*P19,5)</f>
        <v>0</v>
      </c>
      <c r="R19" s="164"/>
      <c r="S19" s="164"/>
      <c r="T19" s="165">
        <v>0.156</v>
      </c>
      <c r="U19" s="164">
        <f>ROUND(E19*T19,2)</f>
        <v>104.83</v>
      </c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105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ht="12.75" outlineLevel="1">
      <c r="A20" s="155">
        <v>9</v>
      </c>
      <c r="B20" s="161" t="s">
        <v>125</v>
      </c>
      <c r="C20" s="196" t="s">
        <v>126</v>
      </c>
      <c r="D20" s="163" t="s">
        <v>108</v>
      </c>
      <c r="E20" s="170">
        <v>3.36</v>
      </c>
      <c r="F20" s="173"/>
      <c r="G20" s="174">
        <f>ROUND(E20*F20,2)</f>
        <v>0</v>
      </c>
      <c r="H20" s="173"/>
      <c r="I20" s="174">
        <f>ROUND(E20*H20,2)</f>
        <v>0</v>
      </c>
      <c r="J20" s="173"/>
      <c r="K20" s="174">
        <f>ROUND(E20*J20,2)</f>
        <v>0</v>
      </c>
      <c r="L20" s="174">
        <v>21</v>
      </c>
      <c r="M20" s="174">
        <f>G20*(1+L20/100)</f>
        <v>0</v>
      </c>
      <c r="N20" s="164">
        <v>0</v>
      </c>
      <c r="O20" s="164">
        <f>ROUND(E20*N20,5)</f>
        <v>0</v>
      </c>
      <c r="P20" s="164">
        <v>0</v>
      </c>
      <c r="Q20" s="164">
        <f>ROUND(E20*P20,5)</f>
        <v>0</v>
      </c>
      <c r="R20" s="164"/>
      <c r="S20" s="164"/>
      <c r="T20" s="165">
        <v>1.751</v>
      </c>
      <c r="U20" s="164">
        <f>ROUND(E20*T20,2)</f>
        <v>5.88</v>
      </c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105</v>
      </c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31" ht="12.75">
      <c r="A21" s="156" t="s">
        <v>100</v>
      </c>
      <c r="B21" s="162" t="s">
        <v>67</v>
      </c>
      <c r="C21" s="198" t="s">
        <v>68</v>
      </c>
      <c r="D21" s="167"/>
      <c r="E21" s="172"/>
      <c r="F21" s="175"/>
      <c r="G21" s="175">
        <f>SUMIF(AE22:AE30,"&lt;&gt;NOR",G22:G30)</f>
        <v>0</v>
      </c>
      <c r="H21" s="175"/>
      <c r="I21" s="175">
        <f>SUM(I22:I30)</f>
        <v>0</v>
      </c>
      <c r="J21" s="175"/>
      <c r="K21" s="175">
        <f>SUM(K22:K30)</f>
        <v>0</v>
      </c>
      <c r="L21" s="175"/>
      <c r="M21" s="175">
        <f>SUM(M22:M30)</f>
        <v>0</v>
      </c>
      <c r="N21" s="168"/>
      <c r="O21" s="168">
        <f>SUM(O22:O30)</f>
        <v>0.57235</v>
      </c>
      <c r="P21" s="168"/>
      <c r="Q21" s="168">
        <f>SUM(Q22:Q30)</f>
        <v>0.09955</v>
      </c>
      <c r="R21" s="168"/>
      <c r="S21" s="168"/>
      <c r="T21" s="169"/>
      <c r="U21" s="168">
        <f>SUM(U22:U30)</f>
        <v>106.92</v>
      </c>
      <c r="AE21" t="s">
        <v>101</v>
      </c>
    </row>
    <row r="22" spans="1:60" ht="12.75" outlineLevel="1">
      <c r="A22" s="155">
        <v>10</v>
      </c>
      <c r="B22" s="161" t="s">
        <v>127</v>
      </c>
      <c r="C22" s="196" t="s">
        <v>128</v>
      </c>
      <c r="D22" s="163" t="s">
        <v>129</v>
      </c>
      <c r="E22" s="170">
        <v>55</v>
      </c>
      <c r="F22" s="173"/>
      <c r="G22" s="174">
        <f>ROUND(E22*F22,2)</f>
        <v>0</v>
      </c>
      <c r="H22" s="173"/>
      <c r="I22" s="174">
        <f>ROUND(E22*H22,2)</f>
        <v>0</v>
      </c>
      <c r="J22" s="173"/>
      <c r="K22" s="174">
        <f>ROUND(E22*J22,2)</f>
        <v>0</v>
      </c>
      <c r="L22" s="174">
        <v>21</v>
      </c>
      <c r="M22" s="174">
        <f>G22*(1+L22/100)</f>
        <v>0</v>
      </c>
      <c r="N22" s="164">
        <v>0</v>
      </c>
      <c r="O22" s="164">
        <f>ROUND(E22*N22,5)</f>
        <v>0</v>
      </c>
      <c r="P22" s="164">
        <v>0.00181</v>
      </c>
      <c r="Q22" s="164">
        <f>ROUND(E22*P22,5)</f>
        <v>0.09955</v>
      </c>
      <c r="R22" s="164"/>
      <c r="S22" s="164"/>
      <c r="T22" s="165">
        <v>0.1005</v>
      </c>
      <c r="U22" s="164">
        <f>ROUND(E22*T22,2)</f>
        <v>5.53</v>
      </c>
      <c r="V22" s="154"/>
      <c r="W22" s="154"/>
      <c r="X22" s="154"/>
      <c r="Y22" s="154"/>
      <c r="Z22" s="154"/>
      <c r="AA22" s="154"/>
      <c r="AB22" s="154"/>
      <c r="AC22" s="154"/>
      <c r="AD22" s="154"/>
      <c r="AE22" s="154" t="s">
        <v>105</v>
      </c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ht="12.75" outlineLevel="1">
      <c r="A23" s="155"/>
      <c r="B23" s="161"/>
      <c r="C23" s="197" t="s">
        <v>130</v>
      </c>
      <c r="D23" s="166"/>
      <c r="E23" s="171">
        <v>170</v>
      </c>
      <c r="F23" s="174"/>
      <c r="G23" s="174"/>
      <c r="H23" s="174"/>
      <c r="I23" s="174"/>
      <c r="J23" s="174"/>
      <c r="K23" s="174"/>
      <c r="L23" s="174"/>
      <c r="M23" s="174"/>
      <c r="N23" s="164"/>
      <c r="O23" s="164"/>
      <c r="P23" s="164"/>
      <c r="Q23" s="164"/>
      <c r="R23" s="164"/>
      <c r="S23" s="164"/>
      <c r="T23" s="165"/>
      <c r="U23" s="164"/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110</v>
      </c>
      <c r="AF23" s="154">
        <v>0</v>
      </c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ht="12.75" outlineLevel="1">
      <c r="A24" s="155">
        <v>11</v>
      </c>
      <c r="B24" s="161" t="s">
        <v>131</v>
      </c>
      <c r="C24" s="196" t="s">
        <v>132</v>
      </c>
      <c r="D24" s="163" t="s">
        <v>120</v>
      </c>
      <c r="E24" s="170">
        <v>10</v>
      </c>
      <c r="F24" s="173"/>
      <c r="G24" s="174">
        <f>ROUND(E24*F24,2)</f>
        <v>0</v>
      </c>
      <c r="H24" s="173"/>
      <c r="I24" s="174">
        <f>ROUND(E24*H24,2)</f>
        <v>0</v>
      </c>
      <c r="J24" s="173"/>
      <c r="K24" s="174">
        <f>ROUND(E24*J24,2)</f>
        <v>0</v>
      </c>
      <c r="L24" s="174">
        <v>21</v>
      </c>
      <c r="M24" s="174">
        <f>G24*(1+L24/100)</f>
        <v>0</v>
      </c>
      <c r="N24" s="164">
        <v>0.00622</v>
      </c>
      <c r="O24" s="164">
        <f>ROUND(E24*N24,5)</f>
        <v>0.0622</v>
      </c>
      <c r="P24" s="164">
        <v>0</v>
      </c>
      <c r="Q24" s="164">
        <f>ROUND(E24*P24,5)</f>
        <v>0</v>
      </c>
      <c r="R24" s="164"/>
      <c r="S24" s="164"/>
      <c r="T24" s="165">
        <v>2.2275</v>
      </c>
      <c r="U24" s="164">
        <f>ROUND(E24*T24,2)</f>
        <v>22.28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105</v>
      </c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ht="12.75" outlineLevel="1">
      <c r="A25" s="155"/>
      <c r="B25" s="161"/>
      <c r="C25" s="197" t="s">
        <v>133</v>
      </c>
      <c r="D25" s="166"/>
      <c r="E25" s="171">
        <v>10</v>
      </c>
      <c r="F25" s="174"/>
      <c r="G25" s="174"/>
      <c r="H25" s="174"/>
      <c r="I25" s="174"/>
      <c r="J25" s="174"/>
      <c r="K25" s="174"/>
      <c r="L25" s="174"/>
      <c r="M25" s="174"/>
      <c r="N25" s="164"/>
      <c r="O25" s="164"/>
      <c r="P25" s="164"/>
      <c r="Q25" s="164"/>
      <c r="R25" s="164"/>
      <c r="S25" s="164"/>
      <c r="T25" s="165"/>
      <c r="U25" s="164"/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110</v>
      </c>
      <c r="AF25" s="154">
        <v>0</v>
      </c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ht="12.75" outlineLevel="1">
      <c r="A26" s="155">
        <v>12</v>
      </c>
      <c r="B26" s="161" t="s">
        <v>134</v>
      </c>
      <c r="C26" s="196" t="s">
        <v>135</v>
      </c>
      <c r="D26" s="163" t="s">
        <v>129</v>
      </c>
      <c r="E26" s="170">
        <v>55</v>
      </c>
      <c r="F26" s="173"/>
      <c r="G26" s="174">
        <f>ROUND(E26*F26,2)</f>
        <v>0</v>
      </c>
      <c r="H26" s="173"/>
      <c r="I26" s="174">
        <f>ROUND(E26*H26,2)</f>
        <v>0</v>
      </c>
      <c r="J26" s="173"/>
      <c r="K26" s="174">
        <f>ROUND(E26*J26,2)</f>
        <v>0</v>
      </c>
      <c r="L26" s="174">
        <v>21</v>
      </c>
      <c r="M26" s="174">
        <f>G26*(1+L26/100)</f>
        <v>0</v>
      </c>
      <c r="N26" s="164">
        <v>0.00341</v>
      </c>
      <c r="O26" s="164">
        <f>ROUND(E26*N26,5)</f>
        <v>0.18755</v>
      </c>
      <c r="P26" s="164">
        <v>0</v>
      </c>
      <c r="Q26" s="164">
        <f>ROUND(E26*P26,5)</f>
        <v>0</v>
      </c>
      <c r="R26" s="164"/>
      <c r="S26" s="164"/>
      <c r="T26" s="165">
        <v>0.446</v>
      </c>
      <c r="U26" s="164">
        <f>ROUND(E26*T26,2)</f>
        <v>24.53</v>
      </c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105</v>
      </c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ht="12.75" outlineLevel="1">
      <c r="A27" s="155">
        <v>13</v>
      </c>
      <c r="B27" s="161" t="s">
        <v>136</v>
      </c>
      <c r="C27" s="196" t="s">
        <v>137</v>
      </c>
      <c r="D27" s="163" t="s">
        <v>129</v>
      </c>
      <c r="E27" s="170">
        <v>55</v>
      </c>
      <c r="F27" s="173"/>
      <c r="G27" s="174">
        <f>ROUND(E27*F27,2)</f>
        <v>0</v>
      </c>
      <c r="H27" s="173"/>
      <c r="I27" s="174">
        <f>ROUND(E27*H27,2)</f>
        <v>0</v>
      </c>
      <c r="J27" s="173"/>
      <c r="K27" s="174">
        <f>ROUND(E27*J27,2)</f>
        <v>0</v>
      </c>
      <c r="L27" s="174">
        <v>21</v>
      </c>
      <c r="M27" s="174">
        <f>G27*(1+L27/100)</f>
        <v>0</v>
      </c>
      <c r="N27" s="164">
        <v>0.00327</v>
      </c>
      <c r="O27" s="164">
        <f>ROUND(E27*N27,5)</f>
        <v>0.17985</v>
      </c>
      <c r="P27" s="164">
        <v>0</v>
      </c>
      <c r="Q27" s="164">
        <f>ROUND(E27*P27,5)</f>
        <v>0</v>
      </c>
      <c r="R27" s="164"/>
      <c r="S27" s="164"/>
      <c r="T27" s="165">
        <v>0.36105</v>
      </c>
      <c r="U27" s="164">
        <f>ROUND(E27*T27,2)</f>
        <v>19.86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105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ht="12.75" outlineLevel="1">
      <c r="A28" s="155">
        <v>14</v>
      </c>
      <c r="B28" s="161" t="s">
        <v>138</v>
      </c>
      <c r="C28" s="196" t="s">
        <v>139</v>
      </c>
      <c r="D28" s="163" t="s">
        <v>129</v>
      </c>
      <c r="E28" s="170">
        <v>55</v>
      </c>
      <c r="F28" s="173"/>
      <c r="G28" s="174">
        <f>ROUND(E28*F28,2)</f>
        <v>0</v>
      </c>
      <c r="H28" s="173"/>
      <c r="I28" s="174">
        <f>ROUND(E28*H28,2)</f>
        <v>0</v>
      </c>
      <c r="J28" s="173"/>
      <c r="K28" s="174">
        <f>ROUND(E28*J28,2)</f>
        <v>0</v>
      </c>
      <c r="L28" s="174">
        <v>21</v>
      </c>
      <c r="M28" s="174">
        <f>G28*(1+L28/100)</f>
        <v>0</v>
      </c>
      <c r="N28" s="164">
        <v>0.00203</v>
      </c>
      <c r="O28" s="164">
        <f>ROUND(E28*N28,5)</f>
        <v>0.11165</v>
      </c>
      <c r="P28" s="164">
        <v>0</v>
      </c>
      <c r="Q28" s="164">
        <f>ROUND(E28*P28,5)</f>
        <v>0</v>
      </c>
      <c r="R28" s="164"/>
      <c r="S28" s="164"/>
      <c r="T28" s="165">
        <v>0.36455</v>
      </c>
      <c r="U28" s="164">
        <f>ROUND(E28*T28,2)</f>
        <v>20.05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105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ht="12.75" outlineLevel="1">
      <c r="A29" s="155">
        <v>15</v>
      </c>
      <c r="B29" s="161" t="s">
        <v>136</v>
      </c>
      <c r="C29" s="196" t="s">
        <v>140</v>
      </c>
      <c r="D29" s="163" t="s">
        <v>141</v>
      </c>
      <c r="E29" s="170">
        <v>5</v>
      </c>
      <c r="F29" s="173"/>
      <c r="G29" s="174">
        <f>ROUND(E29*F29,2)</f>
        <v>0</v>
      </c>
      <c r="H29" s="173"/>
      <c r="I29" s="174">
        <f>ROUND(E29*H29,2)</f>
        <v>0</v>
      </c>
      <c r="J29" s="173"/>
      <c r="K29" s="174">
        <f>ROUND(E29*J29,2)</f>
        <v>0</v>
      </c>
      <c r="L29" s="174">
        <v>21</v>
      </c>
      <c r="M29" s="174">
        <f>G29*(1+L29/100)</f>
        <v>0</v>
      </c>
      <c r="N29" s="164">
        <v>0.00622</v>
      </c>
      <c r="O29" s="164">
        <f>ROUND(E29*N29,5)</f>
        <v>0.0311</v>
      </c>
      <c r="P29" s="164">
        <v>0</v>
      </c>
      <c r="Q29" s="164">
        <f>ROUND(E29*P29,5)</f>
        <v>0</v>
      </c>
      <c r="R29" s="164"/>
      <c r="S29" s="164"/>
      <c r="T29" s="165">
        <v>2.3816</v>
      </c>
      <c r="U29" s="164">
        <f>ROUND(E29*T29,2)</f>
        <v>11.91</v>
      </c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105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ht="12.75" outlineLevel="1">
      <c r="A30" s="155">
        <v>16</v>
      </c>
      <c r="B30" s="161" t="s">
        <v>142</v>
      </c>
      <c r="C30" s="196" t="s">
        <v>143</v>
      </c>
      <c r="D30" s="163" t="s">
        <v>108</v>
      </c>
      <c r="E30" s="170">
        <v>0.57235</v>
      </c>
      <c r="F30" s="173"/>
      <c r="G30" s="174">
        <f>ROUND(E30*F30,2)</f>
        <v>0</v>
      </c>
      <c r="H30" s="173"/>
      <c r="I30" s="174">
        <f>ROUND(E30*H30,2)</f>
        <v>0</v>
      </c>
      <c r="J30" s="173"/>
      <c r="K30" s="174">
        <f>ROUND(E30*J30,2)</f>
        <v>0</v>
      </c>
      <c r="L30" s="174">
        <v>21</v>
      </c>
      <c r="M30" s="174">
        <f>G30*(1+L30/100)</f>
        <v>0</v>
      </c>
      <c r="N30" s="164">
        <v>0</v>
      </c>
      <c r="O30" s="164">
        <f>ROUND(E30*N30,5)</f>
        <v>0</v>
      </c>
      <c r="P30" s="164">
        <v>0</v>
      </c>
      <c r="Q30" s="164">
        <f>ROUND(E30*P30,5)</f>
        <v>0</v>
      </c>
      <c r="R30" s="164"/>
      <c r="S30" s="164"/>
      <c r="T30" s="165">
        <v>4.82</v>
      </c>
      <c r="U30" s="164">
        <f>ROUND(E30*T30,2)</f>
        <v>2.76</v>
      </c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105</v>
      </c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31" ht="12.75">
      <c r="A31" s="156" t="s">
        <v>100</v>
      </c>
      <c r="B31" s="162" t="s">
        <v>69</v>
      </c>
      <c r="C31" s="198" t="s">
        <v>70</v>
      </c>
      <c r="D31" s="167"/>
      <c r="E31" s="172"/>
      <c r="F31" s="175"/>
      <c r="G31" s="175">
        <f>SUMIF(AE32:AE38,"&lt;&gt;NOR",G32:G38)</f>
        <v>0</v>
      </c>
      <c r="H31" s="175"/>
      <c r="I31" s="175">
        <f>SUM(I32:I38)</f>
        <v>0</v>
      </c>
      <c r="J31" s="175"/>
      <c r="K31" s="175">
        <f>SUM(K32:K38)</f>
        <v>0</v>
      </c>
      <c r="L31" s="175"/>
      <c r="M31" s="175">
        <f>SUM(M32:M38)</f>
        <v>0</v>
      </c>
      <c r="N31" s="168"/>
      <c r="O31" s="168">
        <f>SUM(O32:O38)</f>
        <v>29.431730000000005</v>
      </c>
      <c r="P31" s="168"/>
      <c r="Q31" s="168">
        <f>SUM(Q32:Q38)</f>
        <v>28.224</v>
      </c>
      <c r="R31" s="168"/>
      <c r="S31" s="168"/>
      <c r="T31" s="169"/>
      <c r="U31" s="168">
        <f>SUM(U32:U38)</f>
        <v>569.4</v>
      </c>
      <c r="AE31" t="s">
        <v>101</v>
      </c>
    </row>
    <row r="32" spans="1:60" ht="12.75" outlineLevel="1">
      <c r="A32" s="155">
        <v>17</v>
      </c>
      <c r="B32" s="161" t="s">
        <v>144</v>
      </c>
      <c r="C32" s="196" t="s">
        <v>145</v>
      </c>
      <c r="D32" s="163" t="s">
        <v>120</v>
      </c>
      <c r="E32" s="170">
        <v>672</v>
      </c>
      <c r="F32" s="173"/>
      <c r="G32" s="174">
        <f aca="true" t="shared" si="0" ref="G32:G38">ROUND(E32*F32,2)</f>
        <v>0</v>
      </c>
      <c r="H32" s="173"/>
      <c r="I32" s="174">
        <f aca="true" t="shared" si="1" ref="I32:I38">ROUND(E32*H32,2)</f>
        <v>0</v>
      </c>
      <c r="J32" s="173"/>
      <c r="K32" s="174">
        <f aca="true" t="shared" si="2" ref="K32:K38">ROUND(E32*J32,2)</f>
        <v>0</v>
      </c>
      <c r="L32" s="174">
        <v>21</v>
      </c>
      <c r="M32" s="174">
        <f aca="true" t="shared" si="3" ref="M32:M38">G32*(1+L32/100)</f>
        <v>0</v>
      </c>
      <c r="N32" s="164">
        <v>0</v>
      </c>
      <c r="O32" s="164">
        <f aca="true" t="shared" si="4" ref="O32:O38">ROUND(E32*N32,5)</f>
        <v>0</v>
      </c>
      <c r="P32" s="164">
        <v>0.042</v>
      </c>
      <c r="Q32" s="164">
        <f aca="true" t="shared" si="5" ref="Q32:Q38">ROUND(E32*P32,5)</f>
        <v>28.224</v>
      </c>
      <c r="R32" s="164"/>
      <c r="S32" s="164"/>
      <c r="T32" s="165">
        <v>0.142</v>
      </c>
      <c r="U32" s="164">
        <f aca="true" t="shared" si="6" ref="U32:U38">ROUND(E32*T32,2)</f>
        <v>95.42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105</v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ht="20.25" outlineLevel="1">
      <c r="A33" s="155">
        <v>18</v>
      </c>
      <c r="B33" s="161" t="s">
        <v>146</v>
      </c>
      <c r="C33" s="196" t="s">
        <v>147</v>
      </c>
      <c r="D33" s="163" t="s">
        <v>120</v>
      </c>
      <c r="E33" s="170">
        <v>672</v>
      </c>
      <c r="F33" s="173"/>
      <c r="G33" s="174">
        <f t="shared" si="0"/>
        <v>0</v>
      </c>
      <c r="H33" s="173"/>
      <c r="I33" s="174">
        <f t="shared" si="1"/>
        <v>0</v>
      </c>
      <c r="J33" s="173"/>
      <c r="K33" s="174">
        <f t="shared" si="2"/>
        <v>0</v>
      </c>
      <c r="L33" s="174">
        <v>21</v>
      </c>
      <c r="M33" s="174">
        <f t="shared" si="3"/>
        <v>0</v>
      </c>
      <c r="N33" s="164">
        <v>0.00011</v>
      </c>
      <c r="O33" s="164">
        <f t="shared" si="4"/>
        <v>0.07392</v>
      </c>
      <c r="P33" s="164">
        <v>0</v>
      </c>
      <c r="Q33" s="164">
        <f t="shared" si="5"/>
        <v>0</v>
      </c>
      <c r="R33" s="164"/>
      <c r="S33" s="164"/>
      <c r="T33" s="165">
        <v>0.1</v>
      </c>
      <c r="U33" s="164">
        <f t="shared" si="6"/>
        <v>67.2</v>
      </c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105</v>
      </c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ht="12.75" outlineLevel="1">
      <c r="A34" s="155">
        <v>19</v>
      </c>
      <c r="B34" s="161" t="s">
        <v>148</v>
      </c>
      <c r="C34" s="196" t="s">
        <v>149</v>
      </c>
      <c r="D34" s="163" t="s">
        <v>120</v>
      </c>
      <c r="E34" s="170">
        <v>672</v>
      </c>
      <c r="F34" s="173"/>
      <c r="G34" s="174">
        <f t="shared" si="0"/>
        <v>0</v>
      </c>
      <c r="H34" s="173"/>
      <c r="I34" s="174">
        <f t="shared" si="1"/>
        <v>0</v>
      </c>
      <c r="J34" s="173"/>
      <c r="K34" s="174">
        <f t="shared" si="2"/>
        <v>0</v>
      </c>
      <c r="L34" s="174">
        <v>21</v>
      </c>
      <c r="M34" s="174">
        <f t="shared" si="3"/>
        <v>0</v>
      </c>
      <c r="N34" s="164">
        <v>0.04193</v>
      </c>
      <c r="O34" s="164">
        <f t="shared" si="4"/>
        <v>28.17696</v>
      </c>
      <c r="P34" s="164">
        <v>0</v>
      </c>
      <c r="Q34" s="164">
        <f t="shared" si="5"/>
        <v>0</v>
      </c>
      <c r="R34" s="164"/>
      <c r="S34" s="164"/>
      <c r="T34" s="165">
        <v>0.421</v>
      </c>
      <c r="U34" s="164">
        <f t="shared" si="6"/>
        <v>282.91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105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ht="12.75" outlineLevel="1">
      <c r="A35" s="155">
        <v>20</v>
      </c>
      <c r="B35" s="161" t="s">
        <v>150</v>
      </c>
      <c r="C35" s="196" t="s">
        <v>151</v>
      </c>
      <c r="D35" s="163" t="s">
        <v>129</v>
      </c>
      <c r="E35" s="170">
        <v>120</v>
      </c>
      <c r="F35" s="173"/>
      <c r="G35" s="174">
        <f t="shared" si="0"/>
        <v>0</v>
      </c>
      <c r="H35" s="173"/>
      <c r="I35" s="174">
        <f t="shared" si="1"/>
        <v>0</v>
      </c>
      <c r="J35" s="173"/>
      <c r="K35" s="174">
        <f t="shared" si="2"/>
        <v>0</v>
      </c>
      <c r="L35" s="174">
        <v>21</v>
      </c>
      <c r="M35" s="174">
        <f t="shared" si="3"/>
        <v>0</v>
      </c>
      <c r="N35" s="164">
        <v>0.00893</v>
      </c>
      <c r="O35" s="164">
        <f t="shared" si="4"/>
        <v>1.0716</v>
      </c>
      <c r="P35" s="164">
        <v>0</v>
      </c>
      <c r="Q35" s="164">
        <f t="shared" si="5"/>
        <v>0</v>
      </c>
      <c r="R35" s="164"/>
      <c r="S35" s="164"/>
      <c r="T35" s="165">
        <v>0.33</v>
      </c>
      <c r="U35" s="164">
        <f t="shared" si="6"/>
        <v>39.6</v>
      </c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105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ht="12.75" outlineLevel="1">
      <c r="A36" s="155">
        <v>21</v>
      </c>
      <c r="B36" s="161" t="s">
        <v>152</v>
      </c>
      <c r="C36" s="196" t="s">
        <v>153</v>
      </c>
      <c r="D36" s="163" t="s">
        <v>129</v>
      </c>
      <c r="E36" s="170">
        <v>65</v>
      </c>
      <c r="F36" s="173"/>
      <c r="G36" s="174">
        <f t="shared" si="0"/>
        <v>0</v>
      </c>
      <c r="H36" s="173"/>
      <c r="I36" s="174">
        <f t="shared" si="1"/>
        <v>0</v>
      </c>
      <c r="J36" s="173"/>
      <c r="K36" s="174">
        <f t="shared" si="2"/>
        <v>0</v>
      </c>
      <c r="L36" s="174">
        <v>21</v>
      </c>
      <c r="M36" s="174">
        <f t="shared" si="3"/>
        <v>0</v>
      </c>
      <c r="N36" s="164">
        <v>0.00141</v>
      </c>
      <c r="O36" s="164">
        <f t="shared" si="4"/>
        <v>0.09165</v>
      </c>
      <c r="P36" s="164">
        <v>0</v>
      </c>
      <c r="Q36" s="164">
        <f t="shared" si="5"/>
        <v>0</v>
      </c>
      <c r="R36" s="164"/>
      <c r="S36" s="164"/>
      <c r="T36" s="165">
        <v>0.185</v>
      </c>
      <c r="U36" s="164">
        <f t="shared" si="6"/>
        <v>12.03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105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ht="12.75" outlineLevel="1">
      <c r="A37" s="155">
        <v>22</v>
      </c>
      <c r="B37" s="161" t="s">
        <v>154</v>
      </c>
      <c r="C37" s="196" t="s">
        <v>155</v>
      </c>
      <c r="D37" s="163" t="s">
        <v>129</v>
      </c>
      <c r="E37" s="170">
        <v>55</v>
      </c>
      <c r="F37" s="173"/>
      <c r="G37" s="174">
        <f t="shared" si="0"/>
        <v>0</v>
      </c>
      <c r="H37" s="173"/>
      <c r="I37" s="174">
        <f t="shared" si="1"/>
        <v>0</v>
      </c>
      <c r="J37" s="173"/>
      <c r="K37" s="174">
        <f t="shared" si="2"/>
        <v>0</v>
      </c>
      <c r="L37" s="174">
        <v>21</v>
      </c>
      <c r="M37" s="174">
        <f t="shared" si="3"/>
        <v>0</v>
      </c>
      <c r="N37" s="164">
        <v>0.00032</v>
      </c>
      <c r="O37" s="164">
        <f t="shared" si="4"/>
        <v>0.0176</v>
      </c>
      <c r="P37" s="164">
        <v>0</v>
      </c>
      <c r="Q37" s="164">
        <f t="shared" si="5"/>
        <v>0</v>
      </c>
      <c r="R37" s="164"/>
      <c r="S37" s="164"/>
      <c r="T37" s="165">
        <v>0.067</v>
      </c>
      <c r="U37" s="164">
        <f t="shared" si="6"/>
        <v>3.69</v>
      </c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105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ht="12.75" outlineLevel="1">
      <c r="A38" s="155">
        <v>23</v>
      </c>
      <c r="B38" s="161" t="s">
        <v>156</v>
      </c>
      <c r="C38" s="196" t="s">
        <v>157</v>
      </c>
      <c r="D38" s="163" t="s">
        <v>108</v>
      </c>
      <c r="E38" s="170">
        <v>29.43173</v>
      </c>
      <c r="F38" s="173"/>
      <c r="G38" s="174">
        <f t="shared" si="0"/>
        <v>0</v>
      </c>
      <c r="H38" s="173"/>
      <c r="I38" s="174">
        <f t="shared" si="1"/>
        <v>0</v>
      </c>
      <c r="J38" s="173"/>
      <c r="K38" s="174">
        <f t="shared" si="2"/>
        <v>0</v>
      </c>
      <c r="L38" s="174">
        <v>21</v>
      </c>
      <c r="M38" s="174">
        <f t="shared" si="3"/>
        <v>0</v>
      </c>
      <c r="N38" s="164">
        <v>0</v>
      </c>
      <c r="O38" s="164">
        <f t="shared" si="4"/>
        <v>0</v>
      </c>
      <c r="P38" s="164">
        <v>0</v>
      </c>
      <c r="Q38" s="164">
        <f t="shared" si="5"/>
        <v>0</v>
      </c>
      <c r="R38" s="164"/>
      <c r="S38" s="164"/>
      <c r="T38" s="165">
        <v>2.329</v>
      </c>
      <c r="U38" s="164">
        <f t="shared" si="6"/>
        <v>68.55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 t="s">
        <v>105</v>
      </c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31" ht="12.75">
      <c r="A39" s="156" t="s">
        <v>100</v>
      </c>
      <c r="B39" s="162" t="s">
        <v>71</v>
      </c>
      <c r="C39" s="198" t="s">
        <v>72</v>
      </c>
      <c r="D39" s="167"/>
      <c r="E39" s="172"/>
      <c r="F39" s="175"/>
      <c r="G39" s="175">
        <f>SUMIF(AE40:AE47,"&lt;&gt;NOR",G40:G47)</f>
        <v>0</v>
      </c>
      <c r="H39" s="175"/>
      <c r="I39" s="175">
        <f>SUM(I40:I47)</f>
        <v>0</v>
      </c>
      <c r="J39" s="175"/>
      <c r="K39" s="175">
        <f>SUM(K40:K47)</f>
        <v>0</v>
      </c>
      <c r="L39" s="175"/>
      <c r="M39" s="175">
        <f>SUM(M40:M47)</f>
        <v>0</v>
      </c>
      <c r="N39" s="168"/>
      <c r="O39" s="168">
        <f>SUM(O40:O47)</f>
        <v>0.22103</v>
      </c>
      <c r="P39" s="168"/>
      <c r="Q39" s="168">
        <f>SUM(Q40:Q47)</f>
        <v>1.24024</v>
      </c>
      <c r="R39" s="168"/>
      <c r="S39" s="168"/>
      <c r="T39" s="169"/>
      <c r="U39" s="168">
        <f>SUM(U40:U47)</f>
        <v>26.64</v>
      </c>
      <c r="AE39" t="s">
        <v>101</v>
      </c>
    </row>
    <row r="40" spans="1:60" ht="12.75" outlineLevel="1">
      <c r="A40" s="155">
        <v>24</v>
      </c>
      <c r="B40" s="161" t="s">
        <v>158</v>
      </c>
      <c r="C40" s="196" t="s">
        <v>159</v>
      </c>
      <c r="D40" s="163" t="s">
        <v>120</v>
      </c>
      <c r="E40" s="170">
        <v>3.696</v>
      </c>
      <c r="F40" s="173"/>
      <c r="G40" s="174">
        <f>ROUND(E40*F40,2)</f>
        <v>0</v>
      </c>
      <c r="H40" s="173"/>
      <c r="I40" s="174">
        <f>ROUND(E40*H40,2)</f>
        <v>0</v>
      </c>
      <c r="J40" s="173"/>
      <c r="K40" s="174">
        <f>ROUND(E40*J40,2)</f>
        <v>0</v>
      </c>
      <c r="L40" s="174">
        <v>21</v>
      </c>
      <c r="M40" s="174">
        <f>G40*(1+L40/100)</f>
        <v>0</v>
      </c>
      <c r="N40" s="164">
        <v>0</v>
      </c>
      <c r="O40" s="164">
        <f>ROUND(E40*N40,5)</f>
        <v>0</v>
      </c>
      <c r="P40" s="164">
        <v>0.065</v>
      </c>
      <c r="Q40" s="164">
        <f>ROUND(E40*P40,5)</f>
        <v>0.24024</v>
      </c>
      <c r="R40" s="164"/>
      <c r="S40" s="164"/>
      <c r="T40" s="165">
        <v>0.42</v>
      </c>
      <c r="U40" s="164">
        <f>ROUND(E40*T40,2)</f>
        <v>1.55</v>
      </c>
      <c r="V40" s="154"/>
      <c r="W40" s="154"/>
      <c r="X40" s="154"/>
      <c r="Y40" s="154"/>
      <c r="Z40" s="154"/>
      <c r="AA40" s="154"/>
      <c r="AB40" s="154"/>
      <c r="AC40" s="154"/>
      <c r="AD40" s="154"/>
      <c r="AE40" s="154" t="s">
        <v>105</v>
      </c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ht="12.75" outlineLevel="1">
      <c r="A41" s="155"/>
      <c r="B41" s="161"/>
      <c r="C41" s="197" t="s">
        <v>160</v>
      </c>
      <c r="D41" s="166"/>
      <c r="E41" s="171">
        <v>3.696</v>
      </c>
      <c r="F41" s="174"/>
      <c r="G41" s="174"/>
      <c r="H41" s="174"/>
      <c r="I41" s="174"/>
      <c r="J41" s="174"/>
      <c r="K41" s="174"/>
      <c r="L41" s="174"/>
      <c r="M41" s="174"/>
      <c r="N41" s="164"/>
      <c r="O41" s="164"/>
      <c r="P41" s="164"/>
      <c r="Q41" s="164"/>
      <c r="R41" s="164"/>
      <c r="S41" s="164"/>
      <c r="T41" s="165"/>
      <c r="U41" s="164"/>
      <c r="V41" s="154"/>
      <c r="W41" s="154"/>
      <c r="X41" s="154"/>
      <c r="Y41" s="154"/>
      <c r="Z41" s="154"/>
      <c r="AA41" s="154"/>
      <c r="AB41" s="154"/>
      <c r="AC41" s="154"/>
      <c r="AD41" s="154"/>
      <c r="AE41" s="154" t="s">
        <v>110</v>
      </c>
      <c r="AF41" s="154">
        <v>0</v>
      </c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ht="20.25" outlineLevel="1">
      <c r="A42" s="155">
        <v>25</v>
      </c>
      <c r="B42" s="161" t="s">
        <v>161</v>
      </c>
      <c r="C42" s="196" t="s">
        <v>162</v>
      </c>
      <c r="D42" s="163" t="s">
        <v>120</v>
      </c>
      <c r="E42" s="170">
        <v>3.696</v>
      </c>
      <c r="F42" s="173"/>
      <c r="G42" s="174">
        <f>ROUND(E42*F42,2)</f>
        <v>0</v>
      </c>
      <c r="H42" s="173"/>
      <c r="I42" s="174">
        <f>ROUND(E42*H42,2)</f>
        <v>0</v>
      </c>
      <c r="J42" s="173"/>
      <c r="K42" s="174">
        <f>ROUND(E42*J42,2)</f>
        <v>0</v>
      </c>
      <c r="L42" s="174">
        <v>21</v>
      </c>
      <c r="M42" s="174">
        <f>G42*(1+L42/100)</f>
        <v>0</v>
      </c>
      <c r="N42" s="164">
        <v>0.02885</v>
      </c>
      <c r="O42" s="164">
        <f>ROUND(E42*N42,5)</f>
        <v>0.10663</v>
      </c>
      <c r="P42" s="164">
        <v>0</v>
      </c>
      <c r="Q42" s="164">
        <f>ROUND(E42*P42,5)</f>
        <v>0</v>
      </c>
      <c r="R42" s="164"/>
      <c r="S42" s="164"/>
      <c r="T42" s="165">
        <v>1.20469</v>
      </c>
      <c r="U42" s="164">
        <f>ROUND(E42*T42,2)</f>
        <v>4.45</v>
      </c>
      <c r="V42" s="154"/>
      <c r="W42" s="154"/>
      <c r="X42" s="154"/>
      <c r="Y42" s="154"/>
      <c r="Z42" s="154"/>
      <c r="AA42" s="154"/>
      <c r="AB42" s="154"/>
      <c r="AC42" s="154"/>
      <c r="AD42" s="154"/>
      <c r="AE42" s="154" t="s">
        <v>105</v>
      </c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ht="12.75" outlineLevel="1">
      <c r="A43" s="155"/>
      <c r="B43" s="161"/>
      <c r="C43" s="197" t="s">
        <v>163</v>
      </c>
      <c r="D43" s="166"/>
      <c r="E43" s="171">
        <v>3.696</v>
      </c>
      <c r="F43" s="174"/>
      <c r="G43" s="174"/>
      <c r="H43" s="174"/>
      <c r="I43" s="174"/>
      <c r="J43" s="174"/>
      <c r="K43" s="174"/>
      <c r="L43" s="174"/>
      <c r="M43" s="174"/>
      <c r="N43" s="164"/>
      <c r="O43" s="164"/>
      <c r="P43" s="164"/>
      <c r="Q43" s="164"/>
      <c r="R43" s="164"/>
      <c r="S43" s="164"/>
      <c r="T43" s="165"/>
      <c r="U43" s="164"/>
      <c r="V43" s="154"/>
      <c r="W43" s="154"/>
      <c r="X43" s="154"/>
      <c r="Y43" s="154"/>
      <c r="Z43" s="154"/>
      <c r="AA43" s="154"/>
      <c r="AB43" s="154"/>
      <c r="AC43" s="154"/>
      <c r="AD43" s="154"/>
      <c r="AE43" s="154" t="s">
        <v>110</v>
      </c>
      <c r="AF43" s="154">
        <v>0</v>
      </c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ht="12.75" outlineLevel="1">
      <c r="A44" s="155">
        <v>26</v>
      </c>
      <c r="B44" s="161" t="s">
        <v>164</v>
      </c>
      <c r="C44" s="196" t="s">
        <v>165</v>
      </c>
      <c r="D44" s="163" t="s">
        <v>104</v>
      </c>
      <c r="E44" s="170">
        <v>5</v>
      </c>
      <c r="F44" s="173"/>
      <c r="G44" s="174">
        <f>ROUND(E44*F44,2)</f>
        <v>0</v>
      </c>
      <c r="H44" s="173"/>
      <c r="I44" s="174">
        <f>ROUND(E44*H44,2)</f>
        <v>0</v>
      </c>
      <c r="J44" s="173"/>
      <c r="K44" s="174">
        <f>ROUND(E44*J44,2)</f>
        <v>0</v>
      </c>
      <c r="L44" s="174">
        <v>21</v>
      </c>
      <c r="M44" s="174">
        <f>G44*(1+L44/100)</f>
        <v>0</v>
      </c>
      <c r="N44" s="164">
        <v>0</v>
      </c>
      <c r="O44" s="164">
        <f>ROUND(E44*N44,5)</f>
        <v>0</v>
      </c>
      <c r="P44" s="164">
        <v>0.2</v>
      </c>
      <c r="Q44" s="164">
        <f>ROUND(E44*P44,5)</f>
        <v>1</v>
      </c>
      <c r="R44" s="164"/>
      <c r="S44" s="164"/>
      <c r="T44" s="165">
        <v>2.155</v>
      </c>
      <c r="U44" s="164">
        <f>ROUND(E44*T44,2)</f>
        <v>10.78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105</v>
      </c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ht="12.75" outlineLevel="1">
      <c r="A45" s="155">
        <v>27</v>
      </c>
      <c r="B45" s="161" t="s">
        <v>166</v>
      </c>
      <c r="C45" s="196" t="s">
        <v>167</v>
      </c>
      <c r="D45" s="163" t="s">
        <v>104</v>
      </c>
      <c r="E45" s="170">
        <v>5</v>
      </c>
      <c r="F45" s="173"/>
      <c r="G45" s="174">
        <f>ROUND(E45*F45,2)</f>
        <v>0</v>
      </c>
      <c r="H45" s="173"/>
      <c r="I45" s="174">
        <f>ROUND(E45*H45,2)</f>
        <v>0</v>
      </c>
      <c r="J45" s="173"/>
      <c r="K45" s="174">
        <f>ROUND(E45*J45,2)</f>
        <v>0</v>
      </c>
      <c r="L45" s="174">
        <v>21</v>
      </c>
      <c r="M45" s="174">
        <f>G45*(1+L45/100)</f>
        <v>0</v>
      </c>
      <c r="N45" s="164">
        <v>0.01038</v>
      </c>
      <c r="O45" s="164">
        <f>ROUND(E45*N45,5)</f>
        <v>0.0519</v>
      </c>
      <c r="P45" s="164">
        <v>0</v>
      </c>
      <c r="Q45" s="164">
        <f>ROUND(E45*P45,5)</f>
        <v>0</v>
      </c>
      <c r="R45" s="164"/>
      <c r="S45" s="164"/>
      <c r="T45" s="165">
        <v>1.371</v>
      </c>
      <c r="U45" s="164">
        <f>ROUND(E45*T45,2)</f>
        <v>6.86</v>
      </c>
      <c r="V45" s="154"/>
      <c r="W45" s="154"/>
      <c r="X45" s="154"/>
      <c r="Y45" s="154"/>
      <c r="Z45" s="154"/>
      <c r="AA45" s="154"/>
      <c r="AB45" s="154"/>
      <c r="AC45" s="154"/>
      <c r="AD45" s="154"/>
      <c r="AE45" s="154" t="s">
        <v>105</v>
      </c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ht="12.75" outlineLevel="1">
      <c r="A46" s="155">
        <v>28</v>
      </c>
      <c r="B46" s="161" t="s">
        <v>168</v>
      </c>
      <c r="C46" s="196" t="s">
        <v>169</v>
      </c>
      <c r="D46" s="163" t="s">
        <v>104</v>
      </c>
      <c r="E46" s="170">
        <v>5</v>
      </c>
      <c r="F46" s="173"/>
      <c r="G46" s="174">
        <f>ROUND(E46*F46,2)</f>
        <v>0</v>
      </c>
      <c r="H46" s="173"/>
      <c r="I46" s="174">
        <f>ROUND(E46*H46,2)</f>
        <v>0</v>
      </c>
      <c r="J46" s="173"/>
      <c r="K46" s="174">
        <f>ROUND(E46*J46,2)</f>
        <v>0</v>
      </c>
      <c r="L46" s="174">
        <v>21</v>
      </c>
      <c r="M46" s="174">
        <f>G46*(1+L46/100)</f>
        <v>0</v>
      </c>
      <c r="N46" s="164">
        <v>0.0125</v>
      </c>
      <c r="O46" s="164">
        <f>ROUND(E46*N46,5)</f>
        <v>0.0625</v>
      </c>
      <c r="P46" s="164">
        <v>0</v>
      </c>
      <c r="Q46" s="164">
        <f>ROUND(E46*P46,5)</f>
        <v>0</v>
      </c>
      <c r="R46" s="164"/>
      <c r="S46" s="164"/>
      <c r="T46" s="165">
        <v>0</v>
      </c>
      <c r="U46" s="164">
        <f>ROUND(E46*T46,2)</f>
        <v>0</v>
      </c>
      <c r="V46" s="154"/>
      <c r="W46" s="154"/>
      <c r="X46" s="154"/>
      <c r="Y46" s="154"/>
      <c r="Z46" s="154"/>
      <c r="AA46" s="154"/>
      <c r="AB46" s="154"/>
      <c r="AC46" s="154"/>
      <c r="AD46" s="154"/>
      <c r="AE46" s="154" t="s">
        <v>170</v>
      </c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ht="12.75" outlineLevel="1">
      <c r="A47" s="155">
        <v>29</v>
      </c>
      <c r="B47" s="161" t="s">
        <v>171</v>
      </c>
      <c r="C47" s="196" t="s">
        <v>172</v>
      </c>
      <c r="D47" s="163" t="s">
        <v>108</v>
      </c>
      <c r="E47" s="170">
        <v>1.24024</v>
      </c>
      <c r="F47" s="173"/>
      <c r="G47" s="174">
        <f>ROUND(E47*F47,2)</f>
        <v>0</v>
      </c>
      <c r="H47" s="173"/>
      <c r="I47" s="174">
        <f>ROUND(E47*H47,2)</f>
        <v>0</v>
      </c>
      <c r="J47" s="173"/>
      <c r="K47" s="174">
        <f>ROUND(E47*J47,2)</f>
        <v>0</v>
      </c>
      <c r="L47" s="174">
        <v>21</v>
      </c>
      <c r="M47" s="174">
        <f>G47*(1+L47/100)</f>
        <v>0</v>
      </c>
      <c r="N47" s="164">
        <v>0</v>
      </c>
      <c r="O47" s="164">
        <f>ROUND(E47*N47,5)</f>
        <v>0</v>
      </c>
      <c r="P47" s="164">
        <v>0</v>
      </c>
      <c r="Q47" s="164">
        <f>ROUND(E47*P47,5)</f>
        <v>0</v>
      </c>
      <c r="R47" s="164"/>
      <c r="S47" s="164"/>
      <c r="T47" s="165">
        <v>2.421</v>
      </c>
      <c r="U47" s="164">
        <f>ROUND(E47*T47,2)</f>
        <v>3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 t="s">
        <v>105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31" ht="12.75">
      <c r="A48" s="156" t="s">
        <v>100</v>
      </c>
      <c r="B48" s="162" t="s">
        <v>73</v>
      </c>
      <c r="C48" s="198" t="s">
        <v>26</v>
      </c>
      <c r="D48" s="167"/>
      <c r="E48" s="172"/>
      <c r="F48" s="175"/>
      <c r="G48" s="175">
        <f>SUMIF(AE49:AE55,"&lt;&gt;NOR",G49:G55)</f>
        <v>0</v>
      </c>
      <c r="H48" s="175"/>
      <c r="I48" s="175">
        <f>SUM(I49:I55)</f>
        <v>0</v>
      </c>
      <c r="J48" s="175"/>
      <c r="K48" s="175">
        <f>SUM(K49:K55)</f>
        <v>0</v>
      </c>
      <c r="L48" s="175"/>
      <c r="M48" s="175">
        <f>SUM(M49:M55)</f>
        <v>0</v>
      </c>
      <c r="N48" s="168"/>
      <c r="O48" s="168">
        <f>SUM(O49:O55)</f>
        <v>0</v>
      </c>
      <c r="P48" s="168"/>
      <c r="Q48" s="168">
        <f>SUM(Q49:Q55)</f>
        <v>0</v>
      </c>
      <c r="R48" s="168"/>
      <c r="S48" s="168"/>
      <c r="T48" s="169"/>
      <c r="U48" s="168">
        <f>SUM(U49:U55)</f>
        <v>0</v>
      </c>
      <c r="AE48" t="s">
        <v>101</v>
      </c>
    </row>
    <row r="49" spans="1:60" ht="12.75" outlineLevel="1">
      <c r="A49" s="155">
        <v>30</v>
      </c>
      <c r="B49" s="161" t="s">
        <v>173</v>
      </c>
      <c r="C49" s="196" t="s">
        <v>174</v>
      </c>
      <c r="D49" s="163" t="s">
        <v>175</v>
      </c>
      <c r="E49" s="170">
        <v>1</v>
      </c>
      <c r="F49" s="173"/>
      <c r="G49" s="174">
        <f aca="true" t="shared" si="7" ref="G49:G55">ROUND(E49*F49,2)</f>
        <v>0</v>
      </c>
      <c r="H49" s="173"/>
      <c r="I49" s="174">
        <f aca="true" t="shared" si="8" ref="I49:I55">ROUND(E49*H49,2)</f>
        <v>0</v>
      </c>
      <c r="J49" s="173"/>
      <c r="K49" s="174">
        <f aca="true" t="shared" si="9" ref="K49:K55">ROUND(E49*J49,2)</f>
        <v>0</v>
      </c>
      <c r="L49" s="174">
        <v>21</v>
      </c>
      <c r="M49" s="174">
        <f aca="true" t="shared" si="10" ref="M49:M55">G49*(1+L49/100)</f>
        <v>0</v>
      </c>
      <c r="N49" s="164">
        <v>0</v>
      </c>
      <c r="O49" s="164">
        <f aca="true" t="shared" si="11" ref="O49:O55">ROUND(E49*N49,5)</f>
        <v>0</v>
      </c>
      <c r="P49" s="164">
        <v>0</v>
      </c>
      <c r="Q49" s="164">
        <f aca="true" t="shared" si="12" ref="Q49:Q55">ROUND(E49*P49,5)</f>
        <v>0</v>
      </c>
      <c r="R49" s="164"/>
      <c r="S49" s="164"/>
      <c r="T49" s="165">
        <v>0</v>
      </c>
      <c r="U49" s="164">
        <f aca="true" t="shared" si="13" ref="U49:U55">ROUND(E49*T49,2)</f>
        <v>0</v>
      </c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105</v>
      </c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ht="12.75" outlineLevel="1">
      <c r="A50" s="155">
        <v>31</v>
      </c>
      <c r="B50" s="161" t="s">
        <v>176</v>
      </c>
      <c r="C50" s="196" t="s">
        <v>177</v>
      </c>
      <c r="D50" s="163" t="s">
        <v>175</v>
      </c>
      <c r="E50" s="170">
        <v>3</v>
      </c>
      <c r="F50" s="173"/>
      <c r="G50" s="174">
        <f t="shared" si="7"/>
        <v>0</v>
      </c>
      <c r="H50" s="173"/>
      <c r="I50" s="174">
        <f t="shared" si="8"/>
        <v>0</v>
      </c>
      <c r="J50" s="173"/>
      <c r="K50" s="174">
        <f t="shared" si="9"/>
        <v>0</v>
      </c>
      <c r="L50" s="174">
        <v>21</v>
      </c>
      <c r="M50" s="174">
        <f t="shared" si="10"/>
        <v>0</v>
      </c>
      <c r="N50" s="164">
        <v>0</v>
      </c>
      <c r="O50" s="164">
        <f t="shared" si="11"/>
        <v>0</v>
      </c>
      <c r="P50" s="164">
        <v>0</v>
      </c>
      <c r="Q50" s="164">
        <f t="shared" si="12"/>
        <v>0</v>
      </c>
      <c r="R50" s="164"/>
      <c r="S50" s="164"/>
      <c r="T50" s="165">
        <v>0</v>
      </c>
      <c r="U50" s="164">
        <f t="shared" si="13"/>
        <v>0</v>
      </c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105</v>
      </c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ht="12.75" outlineLevel="1">
      <c r="A51" s="155">
        <v>32</v>
      </c>
      <c r="B51" s="161" t="s">
        <v>178</v>
      </c>
      <c r="C51" s="196" t="s">
        <v>179</v>
      </c>
      <c r="D51" s="163" t="s">
        <v>175</v>
      </c>
      <c r="E51" s="170">
        <v>1</v>
      </c>
      <c r="F51" s="173"/>
      <c r="G51" s="174">
        <f t="shared" si="7"/>
        <v>0</v>
      </c>
      <c r="H51" s="173"/>
      <c r="I51" s="174">
        <f t="shared" si="8"/>
        <v>0</v>
      </c>
      <c r="J51" s="173"/>
      <c r="K51" s="174">
        <f t="shared" si="9"/>
        <v>0</v>
      </c>
      <c r="L51" s="174">
        <v>21</v>
      </c>
      <c r="M51" s="174">
        <f t="shared" si="10"/>
        <v>0</v>
      </c>
      <c r="N51" s="164">
        <v>0</v>
      </c>
      <c r="O51" s="164">
        <f t="shared" si="11"/>
        <v>0</v>
      </c>
      <c r="P51" s="164">
        <v>0</v>
      </c>
      <c r="Q51" s="164">
        <f t="shared" si="12"/>
        <v>0</v>
      </c>
      <c r="R51" s="164"/>
      <c r="S51" s="164"/>
      <c r="T51" s="165">
        <v>0</v>
      </c>
      <c r="U51" s="164">
        <f t="shared" si="13"/>
        <v>0</v>
      </c>
      <c r="V51" s="154"/>
      <c r="W51" s="154"/>
      <c r="X51" s="154"/>
      <c r="Y51" s="154"/>
      <c r="Z51" s="154"/>
      <c r="AA51" s="154"/>
      <c r="AB51" s="154"/>
      <c r="AC51" s="154"/>
      <c r="AD51" s="154"/>
      <c r="AE51" s="154" t="s">
        <v>105</v>
      </c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</row>
    <row r="52" spans="1:60" ht="12.75" outlineLevel="1">
      <c r="A52" s="155">
        <v>33</v>
      </c>
      <c r="B52" s="161" t="s">
        <v>180</v>
      </c>
      <c r="C52" s="196" t="s">
        <v>181</v>
      </c>
      <c r="D52" s="163" t="s">
        <v>175</v>
      </c>
      <c r="E52" s="170">
        <v>1</v>
      </c>
      <c r="F52" s="173"/>
      <c r="G52" s="174">
        <f t="shared" si="7"/>
        <v>0</v>
      </c>
      <c r="H52" s="173"/>
      <c r="I52" s="174">
        <f t="shared" si="8"/>
        <v>0</v>
      </c>
      <c r="J52" s="173"/>
      <c r="K52" s="174">
        <f t="shared" si="9"/>
        <v>0</v>
      </c>
      <c r="L52" s="174">
        <v>21</v>
      </c>
      <c r="M52" s="174">
        <f t="shared" si="10"/>
        <v>0</v>
      </c>
      <c r="N52" s="164">
        <v>0</v>
      </c>
      <c r="O52" s="164">
        <f t="shared" si="11"/>
        <v>0</v>
      </c>
      <c r="P52" s="164">
        <v>0</v>
      </c>
      <c r="Q52" s="164">
        <f t="shared" si="12"/>
        <v>0</v>
      </c>
      <c r="R52" s="164"/>
      <c r="S52" s="164"/>
      <c r="T52" s="165">
        <v>0</v>
      </c>
      <c r="U52" s="164">
        <f t="shared" si="13"/>
        <v>0</v>
      </c>
      <c r="V52" s="154"/>
      <c r="W52" s="154"/>
      <c r="X52" s="154"/>
      <c r="Y52" s="154"/>
      <c r="Z52" s="154"/>
      <c r="AA52" s="154"/>
      <c r="AB52" s="154"/>
      <c r="AC52" s="154"/>
      <c r="AD52" s="154"/>
      <c r="AE52" s="154" t="s">
        <v>105</v>
      </c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ht="12.75" outlineLevel="1">
      <c r="A53" s="155">
        <v>34</v>
      </c>
      <c r="B53" s="161" t="s">
        <v>182</v>
      </c>
      <c r="C53" s="196" t="s">
        <v>183</v>
      </c>
      <c r="D53" s="163" t="s">
        <v>175</v>
      </c>
      <c r="E53" s="170">
        <v>1</v>
      </c>
      <c r="F53" s="173"/>
      <c r="G53" s="174">
        <f t="shared" si="7"/>
        <v>0</v>
      </c>
      <c r="H53" s="173"/>
      <c r="I53" s="174">
        <f t="shared" si="8"/>
        <v>0</v>
      </c>
      <c r="J53" s="173"/>
      <c r="K53" s="174">
        <f t="shared" si="9"/>
        <v>0</v>
      </c>
      <c r="L53" s="174">
        <v>21</v>
      </c>
      <c r="M53" s="174">
        <f t="shared" si="10"/>
        <v>0</v>
      </c>
      <c r="N53" s="164">
        <v>0</v>
      </c>
      <c r="O53" s="164">
        <f t="shared" si="11"/>
        <v>0</v>
      </c>
      <c r="P53" s="164">
        <v>0</v>
      </c>
      <c r="Q53" s="164">
        <f t="shared" si="12"/>
        <v>0</v>
      </c>
      <c r="R53" s="164"/>
      <c r="S53" s="164"/>
      <c r="T53" s="165">
        <v>0</v>
      </c>
      <c r="U53" s="164">
        <f t="shared" si="13"/>
        <v>0</v>
      </c>
      <c r="V53" s="154"/>
      <c r="W53" s="154"/>
      <c r="X53" s="154"/>
      <c r="Y53" s="154"/>
      <c r="Z53" s="154"/>
      <c r="AA53" s="154"/>
      <c r="AB53" s="154"/>
      <c r="AC53" s="154"/>
      <c r="AD53" s="154"/>
      <c r="AE53" s="154" t="s">
        <v>105</v>
      </c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</row>
    <row r="54" spans="1:60" ht="12.75" outlineLevel="1">
      <c r="A54" s="155">
        <v>35</v>
      </c>
      <c r="B54" s="161" t="s">
        <v>184</v>
      </c>
      <c r="C54" s="196" t="s">
        <v>185</v>
      </c>
      <c r="D54" s="163" t="s">
        <v>175</v>
      </c>
      <c r="E54" s="170">
        <v>1</v>
      </c>
      <c r="F54" s="173"/>
      <c r="G54" s="174">
        <f t="shared" si="7"/>
        <v>0</v>
      </c>
      <c r="H54" s="173"/>
      <c r="I54" s="174">
        <f t="shared" si="8"/>
        <v>0</v>
      </c>
      <c r="J54" s="173"/>
      <c r="K54" s="174">
        <f t="shared" si="9"/>
        <v>0</v>
      </c>
      <c r="L54" s="174">
        <v>21</v>
      </c>
      <c r="M54" s="174">
        <f t="shared" si="10"/>
        <v>0</v>
      </c>
      <c r="N54" s="164">
        <v>0</v>
      </c>
      <c r="O54" s="164">
        <f t="shared" si="11"/>
        <v>0</v>
      </c>
      <c r="P54" s="164">
        <v>0</v>
      </c>
      <c r="Q54" s="164">
        <f t="shared" si="12"/>
        <v>0</v>
      </c>
      <c r="R54" s="164"/>
      <c r="S54" s="164"/>
      <c r="T54" s="165">
        <v>0</v>
      </c>
      <c r="U54" s="164">
        <f t="shared" si="13"/>
        <v>0</v>
      </c>
      <c r="V54" s="154"/>
      <c r="W54" s="154"/>
      <c r="X54" s="154"/>
      <c r="Y54" s="154"/>
      <c r="Z54" s="154"/>
      <c r="AA54" s="154"/>
      <c r="AB54" s="154"/>
      <c r="AC54" s="154"/>
      <c r="AD54" s="154"/>
      <c r="AE54" s="154" t="s">
        <v>105</v>
      </c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</row>
    <row r="55" spans="1:60" ht="12.75" outlineLevel="1">
      <c r="A55" s="184">
        <v>36</v>
      </c>
      <c r="B55" s="185" t="s">
        <v>186</v>
      </c>
      <c r="C55" s="199" t="s">
        <v>187</v>
      </c>
      <c r="D55" s="186" t="s">
        <v>175</v>
      </c>
      <c r="E55" s="187">
        <v>1</v>
      </c>
      <c r="F55" s="188"/>
      <c r="G55" s="189">
        <f t="shared" si="7"/>
        <v>0</v>
      </c>
      <c r="H55" s="188"/>
      <c r="I55" s="189">
        <f t="shared" si="8"/>
        <v>0</v>
      </c>
      <c r="J55" s="188"/>
      <c r="K55" s="189">
        <f t="shared" si="9"/>
        <v>0</v>
      </c>
      <c r="L55" s="189">
        <v>21</v>
      </c>
      <c r="M55" s="189">
        <f t="shared" si="10"/>
        <v>0</v>
      </c>
      <c r="N55" s="190">
        <v>0</v>
      </c>
      <c r="O55" s="190">
        <f t="shared" si="11"/>
        <v>0</v>
      </c>
      <c r="P55" s="190">
        <v>0</v>
      </c>
      <c r="Q55" s="190">
        <f t="shared" si="12"/>
        <v>0</v>
      </c>
      <c r="R55" s="190"/>
      <c r="S55" s="190"/>
      <c r="T55" s="191">
        <v>0</v>
      </c>
      <c r="U55" s="190">
        <f t="shared" si="13"/>
        <v>0</v>
      </c>
      <c r="V55" s="154"/>
      <c r="W55" s="154"/>
      <c r="X55" s="154"/>
      <c r="Y55" s="154"/>
      <c r="Z55" s="154"/>
      <c r="AA55" s="154"/>
      <c r="AB55" s="154"/>
      <c r="AC55" s="154"/>
      <c r="AD55" s="154"/>
      <c r="AE55" s="154" t="s">
        <v>105</v>
      </c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</row>
    <row r="56" spans="1:30" ht="12.75">
      <c r="A56" s="6"/>
      <c r="B56" s="7" t="s">
        <v>188</v>
      </c>
      <c r="C56" s="200" t="s">
        <v>188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AC56">
        <v>15</v>
      </c>
      <c r="AD56">
        <v>21</v>
      </c>
    </row>
    <row r="57" spans="1:31" ht="12.75">
      <c r="A57" s="192"/>
      <c r="B57" s="193">
        <v>26</v>
      </c>
      <c r="C57" s="201" t="s">
        <v>188</v>
      </c>
      <c r="D57" s="194"/>
      <c r="E57" s="194"/>
      <c r="F57" s="194"/>
      <c r="G57" s="195">
        <f>G8+G16+G21+G31+G39+G48</f>
        <v>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AC57">
        <f>SUMIF(L7:L55,AC56,G7:G55)</f>
        <v>0</v>
      </c>
      <c r="AD57">
        <f>SUMIF(L7:L55,AD56,G7:G55)</f>
        <v>0</v>
      </c>
      <c r="AE57" t="s">
        <v>189</v>
      </c>
    </row>
    <row r="58" spans="1:21" ht="12.75">
      <c r="A58" s="6"/>
      <c r="B58" s="7" t="s">
        <v>188</v>
      </c>
      <c r="C58" s="200" t="s">
        <v>188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>
      <c r="A59" s="6"/>
      <c r="B59" s="7" t="s">
        <v>188</v>
      </c>
      <c r="C59" s="200" t="s">
        <v>188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>
      <c r="A60" s="263">
        <v>33</v>
      </c>
      <c r="B60" s="263"/>
      <c r="C60" s="26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31" ht="12.75">
      <c r="A61" s="265"/>
      <c r="B61" s="266"/>
      <c r="C61" s="267"/>
      <c r="D61" s="266"/>
      <c r="E61" s="266"/>
      <c r="F61" s="266"/>
      <c r="G61" s="26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AE61" t="s">
        <v>190</v>
      </c>
    </row>
    <row r="62" spans="1:21" ht="12.75">
      <c r="A62" s="269"/>
      <c r="B62" s="270"/>
      <c r="C62" s="271"/>
      <c r="D62" s="270"/>
      <c r="E62" s="270"/>
      <c r="F62" s="270"/>
      <c r="G62" s="27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>
      <c r="A63" s="269"/>
      <c r="B63" s="270"/>
      <c r="C63" s="271"/>
      <c r="D63" s="270"/>
      <c r="E63" s="270"/>
      <c r="F63" s="270"/>
      <c r="G63" s="272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75">
      <c r="A64" s="269"/>
      <c r="B64" s="270"/>
      <c r="C64" s="271"/>
      <c r="D64" s="270"/>
      <c r="E64" s="270"/>
      <c r="F64" s="270"/>
      <c r="G64" s="272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75">
      <c r="A65" s="273"/>
      <c r="B65" s="274"/>
      <c r="C65" s="275"/>
      <c r="D65" s="274"/>
      <c r="E65" s="274"/>
      <c r="F65" s="274"/>
      <c r="G65" s="27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75">
      <c r="A66" s="6"/>
      <c r="B66" s="7" t="s">
        <v>188</v>
      </c>
      <c r="C66" s="200" t="s">
        <v>188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3:31" ht="12.75">
      <c r="C67" s="202"/>
      <c r="AE67" t="s">
        <v>191</v>
      </c>
    </row>
  </sheetData>
  <sheetProtection password="C708" sheet="1"/>
  <mergeCells count="6">
    <mergeCell ref="A1:G1"/>
    <mergeCell ref="C2:G2"/>
    <mergeCell ref="C3:G3"/>
    <mergeCell ref="C4:G4"/>
    <mergeCell ref="A60:C60"/>
    <mergeCell ref="A61:G65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Vyšinská, Anežka</cp:lastModifiedBy>
  <cp:lastPrinted>2014-02-28T09:52:57Z</cp:lastPrinted>
  <dcterms:created xsi:type="dcterms:W3CDTF">2009-04-08T07:15:50Z</dcterms:created>
  <dcterms:modified xsi:type="dcterms:W3CDTF">2020-03-04T12:46:09Z</dcterms:modified>
  <cp:category/>
  <cp:version/>
  <cp:contentType/>
  <cp:contentStatus/>
</cp:coreProperties>
</file>